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96" yWindow="30" windowWidth="15135" windowHeight="9300" tabRatio="608" activeTab="0"/>
  </bookViews>
  <sheets>
    <sheet name="DE2000" sheetId="1" r:id="rId1"/>
  </sheets>
  <definedNames>
    <definedName name="solver_adj" localSheetId="0" hidden="1">'DE2000'!$E$32:$F$32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'DE2000'!$AO$32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<sst xmlns="http://schemas.openxmlformats.org/spreadsheetml/2006/main" count="61" uniqueCount="55">
  <si>
    <t>G</t>
  </si>
  <si>
    <t>T</t>
  </si>
  <si>
    <t>S_L</t>
  </si>
  <si>
    <t>S_C</t>
  </si>
  <si>
    <t>S_H</t>
  </si>
  <si>
    <t>R_T</t>
  </si>
  <si>
    <t>L1</t>
  </si>
  <si>
    <t>a1</t>
  </si>
  <si>
    <t>b1</t>
  </si>
  <si>
    <t>L2</t>
  </si>
  <si>
    <t>a2</t>
  </si>
  <si>
    <t>b2</t>
  </si>
  <si>
    <t>C1</t>
  </si>
  <si>
    <t>C2</t>
  </si>
  <si>
    <t>C_ave</t>
  </si>
  <si>
    <t>25^7</t>
  </si>
  <si>
    <t>L1'</t>
  </si>
  <si>
    <t>a1'</t>
  </si>
  <si>
    <t>b1'</t>
  </si>
  <si>
    <t>L2'</t>
  </si>
  <si>
    <t>a2'</t>
  </si>
  <si>
    <t>b2'</t>
  </si>
  <si>
    <t>C1'</t>
  </si>
  <si>
    <t>C2'</t>
  </si>
  <si>
    <t>h1'</t>
  </si>
  <si>
    <t>h2'</t>
  </si>
  <si>
    <t>dL'</t>
  </si>
  <si>
    <t>dC'</t>
  </si>
  <si>
    <t>dH'</t>
  </si>
  <si>
    <t>dh'</t>
  </si>
  <si>
    <t>k_L</t>
  </si>
  <si>
    <t>k_C</t>
  </si>
  <si>
    <t>k_H</t>
  </si>
  <si>
    <t>L'_ave</t>
  </si>
  <si>
    <t>C'_ave</t>
  </si>
  <si>
    <t>h'_ave</t>
  </si>
  <si>
    <t>(L'_ave-50)^2</t>
  </si>
  <si>
    <t>dTheta</t>
  </si>
  <si>
    <t>R_C</t>
  </si>
  <si>
    <t>dE2000</t>
  </si>
  <si>
    <t>dL'/k_L/S_L</t>
  </si>
  <si>
    <t>dC'/k_C/S_C</t>
  </si>
  <si>
    <t>dH'/k_H/S_H</t>
  </si>
  <si>
    <t>dC&lt;0</t>
  </si>
  <si>
    <t>dH&lt;0</t>
  </si>
  <si>
    <t>"-180&lt;=(h2-h1)&lt;=180"</t>
  </si>
  <si>
    <t>"(h2-h1)&gt;180"</t>
  </si>
  <si>
    <t>"(h2-h1)&lt;-180"</t>
  </si>
  <si>
    <t>dh Cond.</t>
  </si>
  <si>
    <t>Comment</t>
  </si>
  <si>
    <t>h_ave Cond.</t>
  </si>
  <si>
    <t>"-180&lt;=(h2-h1)&lt;=180, C1'C2' ~=0"</t>
  </si>
  <si>
    <t>"abs(h2-h1)&gt;180 and (h2+h1)&lt;360, C1'C2' ~=0"</t>
  </si>
  <si>
    <t>"abs(h2-h1)&gt;180 and (h2+h1)&gt;=360, C1'C2' ~=0"</t>
  </si>
  <si>
    <t>C1'C2' =0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</si>
</sst>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0"/>
  </numFmts>
  <fonts count="10">
    <font>
      <sz val="10"/>
      <name val="Arial"/>
      <family val="0"/>
    </font>
    <font>
      <sz val="10"/>
      <color indexed="10"/>
      <name val="Arial"/>
      <family val="2"/>
    </font>
    <font>
      <sz val="8"/>
      <color indexed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164" fontId="0" fillId="0" borderId="0" xfId="0" applyNumberFormat="1" applyFill="1" applyBorder="1" applyAlignment="1">
      <alignment/>
    </xf>
    <xf numFmtId="164" fontId="0" fillId="0" borderId="2" xfId="0" applyNumberFormat="1" applyFill="1" applyBorder="1" applyAlignment="1">
      <alignment/>
    </xf>
    <xf numFmtId="164" fontId="0" fillId="0" borderId="3" xfId="0" applyNumberFormat="1" applyFill="1" applyBorder="1" applyAlignment="1">
      <alignment/>
    </xf>
    <xf numFmtId="164" fontId="0" fillId="0" borderId="4" xfId="0" applyNumberFormat="1" applyFill="1" applyBorder="1" applyAlignment="1">
      <alignment/>
    </xf>
    <xf numFmtId="0" fontId="0" fillId="0" borderId="0" xfId="0" applyFill="1" applyAlignment="1">
      <alignment horizontal="center"/>
    </xf>
    <xf numFmtId="164" fontId="0" fillId="3" borderId="0" xfId="0" applyNumberFormat="1" applyFill="1" applyBorder="1" applyAlignment="1">
      <alignment/>
    </xf>
    <xf numFmtId="164" fontId="0" fillId="3" borderId="2" xfId="0" applyNumberFormat="1" applyFill="1" applyBorder="1" applyAlignment="1">
      <alignment/>
    </xf>
    <xf numFmtId="164" fontId="0" fillId="4" borderId="0" xfId="0" applyNumberFormat="1" applyFill="1" applyBorder="1" applyAlignment="1">
      <alignment/>
    </xf>
    <xf numFmtId="164" fontId="0" fillId="4" borderId="2" xfId="0" applyNumberFormat="1" applyFill="1" applyBorder="1" applyAlignment="1">
      <alignment/>
    </xf>
    <xf numFmtId="164" fontId="0" fillId="2" borderId="0" xfId="0" applyNumberFormat="1" applyFill="1" applyBorder="1" applyAlignment="1">
      <alignment/>
    </xf>
    <xf numFmtId="164" fontId="0" fillId="2" borderId="2" xfId="0" applyNumberFormat="1" applyFill="1" applyBorder="1" applyAlignment="1">
      <alignment/>
    </xf>
    <xf numFmtId="164" fontId="0" fillId="5" borderId="0" xfId="0" applyNumberFormat="1" applyFill="1" applyBorder="1" applyAlignment="1">
      <alignment/>
    </xf>
    <xf numFmtId="164" fontId="0" fillId="5" borderId="2" xfId="0" applyNumberFormat="1" applyFill="1" applyBorder="1" applyAlignment="1">
      <alignment/>
    </xf>
    <xf numFmtId="164" fontId="0" fillId="0" borderId="5" xfId="0" applyNumberFormat="1" applyFill="1" applyBorder="1" applyAlignment="1">
      <alignment/>
    </xf>
    <xf numFmtId="164" fontId="0" fillId="0" borderId="6" xfId="0" applyNumberFormat="1" applyFill="1" applyBorder="1" applyAlignment="1">
      <alignment/>
    </xf>
    <xf numFmtId="0" fontId="0" fillId="0" borderId="2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49" fontId="8" fillId="0" borderId="0" xfId="0" applyNumberFormat="1" applyFont="1" applyFill="1" applyBorder="1" applyAlignment="1">
      <alignment/>
    </xf>
    <xf numFmtId="0" fontId="8" fillId="0" borderId="0" xfId="0" applyFont="1" applyBorder="1" applyAlignment="1">
      <alignment horizontal="left" indent="1"/>
    </xf>
    <xf numFmtId="1" fontId="8" fillId="0" borderId="0" xfId="0" applyNumberFormat="1" applyFont="1" applyAlignment="1">
      <alignment/>
    </xf>
    <xf numFmtId="1" fontId="8" fillId="0" borderId="0" xfId="0" applyNumberFormat="1" applyFont="1" applyAlignment="1">
      <alignment horizontal="left" indent="1"/>
    </xf>
    <xf numFmtId="1" fontId="8" fillId="0" borderId="0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9525</xdr:colOff>
      <xdr:row>5</xdr:row>
      <xdr:rowOff>9525</xdr:rowOff>
    </xdr:from>
    <xdr:ext cx="7305675" cy="314325"/>
    <xdr:sp>
      <xdr:nvSpPr>
        <xdr:cNvPr id="1" name="TextBox 1"/>
        <xdr:cNvSpPr txBox="1">
          <a:spLocks noChangeArrowheads="1"/>
        </xdr:cNvSpPr>
      </xdr:nvSpPr>
      <xdr:spPr>
        <a:xfrm>
          <a:off x="5010150" y="819150"/>
          <a:ext cx="730567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Step2. Calculate a', C', and h'</a:t>
          </a:r>
        </a:p>
      </xdr:txBody>
    </xdr:sp>
    <xdr:clientData/>
  </xdr:oneCellAnchor>
  <xdr:oneCellAnchor>
    <xdr:from>
      <xdr:col>20</xdr:col>
      <xdr:colOff>0</xdr:colOff>
      <xdr:row>5</xdr:row>
      <xdr:rowOff>9525</xdr:rowOff>
    </xdr:from>
    <xdr:ext cx="2409825" cy="314325"/>
    <xdr:sp>
      <xdr:nvSpPr>
        <xdr:cNvPr id="2" name="TextBox 2"/>
        <xdr:cNvSpPr txBox="1">
          <a:spLocks noChangeArrowheads="1"/>
        </xdr:cNvSpPr>
      </xdr:nvSpPr>
      <xdr:spPr>
        <a:xfrm>
          <a:off x="12315825" y="819150"/>
          <a:ext cx="240982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Step3. Calculate dL', dC', dH', dh'</a:t>
          </a:r>
        </a:p>
      </xdr:txBody>
    </xdr:sp>
    <xdr:clientData/>
  </xdr:oneCellAnchor>
  <xdr:oneCellAnchor>
    <xdr:from>
      <xdr:col>24</xdr:col>
      <xdr:colOff>0</xdr:colOff>
      <xdr:row>5</xdr:row>
      <xdr:rowOff>9525</xdr:rowOff>
    </xdr:from>
    <xdr:ext cx="10210800" cy="323850"/>
    <xdr:sp>
      <xdr:nvSpPr>
        <xdr:cNvPr id="3" name="TextBox 3"/>
        <xdr:cNvSpPr txBox="1">
          <a:spLocks noChangeArrowheads="1"/>
        </xdr:cNvSpPr>
      </xdr:nvSpPr>
      <xdr:spPr>
        <a:xfrm>
          <a:off x="14839950" y="819150"/>
          <a:ext cx="10210800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Step4. Calculate dE2000</a:t>
          </a:r>
        </a:p>
      </xdr:txBody>
    </xdr:sp>
    <xdr:clientData/>
  </xdr:oneCellAnchor>
  <xdr:oneCellAnchor>
    <xdr:from>
      <xdr:col>0</xdr:col>
      <xdr:colOff>9525</xdr:colOff>
      <xdr:row>5</xdr:row>
      <xdr:rowOff>9525</xdr:rowOff>
    </xdr:from>
    <xdr:ext cx="3771900" cy="314325"/>
    <xdr:sp>
      <xdr:nvSpPr>
        <xdr:cNvPr id="4" name="TextBox 4"/>
        <xdr:cNvSpPr txBox="1">
          <a:spLocks noChangeArrowheads="1"/>
        </xdr:cNvSpPr>
      </xdr:nvSpPr>
      <xdr:spPr>
        <a:xfrm>
          <a:off x="9525" y="819150"/>
          <a:ext cx="377190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Step0. Input Lab pairs</a:t>
          </a:r>
        </a:p>
      </xdr:txBody>
    </xdr:sp>
    <xdr:clientData/>
  </xdr:oneCellAnchor>
  <xdr:oneCellAnchor>
    <xdr:from>
      <xdr:col>6</xdr:col>
      <xdr:colOff>0</xdr:colOff>
      <xdr:row>5</xdr:row>
      <xdr:rowOff>9525</xdr:rowOff>
    </xdr:from>
    <xdr:ext cx="1219200" cy="314325"/>
    <xdr:sp>
      <xdr:nvSpPr>
        <xdr:cNvPr id="5" name="TextBox 5"/>
        <xdr:cNvSpPr txBox="1">
          <a:spLocks noChangeArrowheads="1"/>
        </xdr:cNvSpPr>
      </xdr:nvSpPr>
      <xdr:spPr>
        <a:xfrm>
          <a:off x="3781425" y="819150"/>
          <a:ext cx="121920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Step1. Cal. C</a:t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1115675" cy="152400"/>
    <xdr:sp>
      <xdr:nvSpPr>
        <xdr:cNvPr id="6" name="TextBox 6"/>
        <xdr:cNvSpPr txBox="1">
          <a:spLocks noChangeArrowheads="1"/>
        </xdr:cNvSpPr>
      </xdr:nvSpPr>
      <xdr:spPr>
        <a:xfrm>
          <a:off x="0" y="0"/>
          <a:ext cx="111156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Ref: G. Sharma, W. Wu, E.N. Dalal,"THE CIEDE2000 COLOUR-DIFFERENCE FORMULA: Implementation Notes, Supplementary Test Data, and Mathematical Observations," submitted to COLOR RESEARCH AND APPLICATION, Jan 2004.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AS42"/>
  <sheetViews>
    <sheetView tabSelected="1" workbookViewId="0" topLeftCell="A1">
      <pane xSplit="6" ySplit="8" topLeftCell="G9" activePane="bottomRight" state="frozen"/>
      <selection pane="topLeft" activeCell="A1" sqref="A1"/>
      <selection pane="topRight" activeCell="G1" sqref="G1"/>
      <selection pane="bottomLeft" activeCell="A9" sqref="A9"/>
      <selection pane="bottomRight" activeCell="AQ14" sqref="AQ14"/>
    </sheetView>
  </sheetViews>
  <sheetFormatPr defaultColWidth="9.140625" defaultRowHeight="12.75"/>
  <cols>
    <col min="2" max="2" width="11.00390625" style="0" bestFit="1" customWidth="1"/>
    <col min="21" max="21" width="10.421875" style="0" customWidth="1"/>
    <col min="28" max="28" width="11.421875" style="0" bestFit="1" customWidth="1"/>
    <col min="33" max="33" width="12.421875" style="0" bestFit="1" customWidth="1"/>
    <col min="35" max="35" width="13.140625" style="0" bestFit="1" customWidth="1"/>
    <col min="36" max="36" width="10.7109375" style="0" bestFit="1" customWidth="1"/>
    <col min="37" max="38" width="11.57421875" style="0" bestFit="1" customWidth="1"/>
    <col min="40" max="40" width="0" style="24" hidden="1" customWidth="1"/>
    <col min="41" max="41" width="0" style="31" hidden="1" customWidth="1"/>
    <col min="42" max="43" width="9.140625" style="24" customWidth="1"/>
  </cols>
  <sheetData>
    <row r="1" ht="12.75"/>
    <row r="2" spans="1:2" ht="12.75">
      <c r="A2" s="2" t="s">
        <v>15</v>
      </c>
      <c r="B2" s="2">
        <f>25^7</f>
        <v>6103515625</v>
      </c>
    </row>
    <row r="3" spans="1:2" ht="12.75">
      <c r="A3" s="2" t="s">
        <v>30</v>
      </c>
      <c r="B3" s="2">
        <v>1</v>
      </c>
    </row>
    <row r="4" spans="1:2" ht="12.75">
      <c r="A4" s="2" t="s">
        <v>31</v>
      </c>
      <c r="B4" s="2">
        <v>1</v>
      </c>
    </row>
    <row r="5" spans="1:2" ht="12.75">
      <c r="A5" s="2" t="s">
        <v>32</v>
      </c>
      <c r="B5" s="2">
        <v>1</v>
      </c>
    </row>
    <row r="6" ht="12.75"/>
    <row r="7" ht="12.75"/>
    <row r="8" spans="1:43" s="1" customFormat="1" ht="12.7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  <c r="F8" s="1" t="s">
        <v>11</v>
      </c>
      <c r="G8" s="1" t="s">
        <v>12</v>
      </c>
      <c r="H8" s="1" t="s">
        <v>13</v>
      </c>
      <c r="I8" s="1" t="s">
        <v>14</v>
      </c>
      <c r="J8" s="1" t="s">
        <v>0</v>
      </c>
      <c r="K8" s="1" t="s">
        <v>16</v>
      </c>
      <c r="L8" s="1" t="s">
        <v>17</v>
      </c>
      <c r="M8" s="1" t="s">
        <v>18</v>
      </c>
      <c r="N8" s="1" t="s">
        <v>19</v>
      </c>
      <c r="O8" s="1" t="s">
        <v>20</v>
      </c>
      <c r="P8" s="1" t="s">
        <v>21</v>
      </c>
      <c r="Q8" s="1" t="s">
        <v>22</v>
      </c>
      <c r="R8" s="1" t="s">
        <v>23</v>
      </c>
      <c r="S8" s="1" t="s">
        <v>24</v>
      </c>
      <c r="T8" s="1" t="s">
        <v>25</v>
      </c>
      <c r="U8" s="1" t="s">
        <v>29</v>
      </c>
      <c r="V8" s="1" t="s">
        <v>26</v>
      </c>
      <c r="W8" s="7" t="s">
        <v>27</v>
      </c>
      <c r="X8" s="7" t="s">
        <v>28</v>
      </c>
      <c r="Y8" s="1" t="s">
        <v>33</v>
      </c>
      <c r="Z8" s="1" t="s">
        <v>34</v>
      </c>
      <c r="AA8" s="1" t="s">
        <v>35</v>
      </c>
      <c r="AB8" s="1" t="s">
        <v>36</v>
      </c>
      <c r="AC8" s="1" t="s">
        <v>2</v>
      </c>
      <c r="AD8" s="1" t="s">
        <v>3</v>
      </c>
      <c r="AE8" s="1" t="s">
        <v>1</v>
      </c>
      <c r="AF8" s="1" t="s">
        <v>4</v>
      </c>
      <c r="AG8" s="1" t="s">
        <v>37</v>
      </c>
      <c r="AH8" s="1" t="s">
        <v>38</v>
      </c>
      <c r="AI8" s="1" t="s">
        <v>5</v>
      </c>
      <c r="AJ8" s="1" t="s">
        <v>40</v>
      </c>
      <c r="AK8" s="1" t="s">
        <v>41</v>
      </c>
      <c r="AL8" s="1" t="s">
        <v>42</v>
      </c>
      <c r="AM8" s="18" t="s">
        <v>39</v>
      </c>
      <c r="AN8" s="25" t="s">
        <v>48</v>
      </c>
      <c r="AO8" s="32" t="s">
        <v>50</v>
      </c>
      <c r="AP8" s="25" t="s">
        <v>49</v>
      </c>
      <c r="AQ8" s="25"/>
    </row>
    <row r="9" spans="1:43" s="20" customFormat="1" ht="12.75">
      <c r="A9" s="8">
        <v>50</v>
      </c>
      <c r="B9" s="8">
        <v>2.6772</v>
      </c>
      <c r="C9" s="8">
        <v>-79.7751</v>
      </c>
      <c r="D9" s="8">
        <v>50</v>
      </c>
      <c r="E9" s="8">
        <v>0</v>
      </c>
      <c r="F9" s="8">
        <v>-82.7485</v>
      </c>
      <c r="G9" s="8">
        <f aca="true" t="shared" si="0" ref="G9:G17">SQRT(B9^2+C9^2)</f>
        <v>79.82000989632863</v>
      </c>
      <c r="H9" s="8">
        <f aca="true" t="shared" si="1" ref="H9:H17">SQRT(E9^2+F9^2)</f>
        <v>82.7485</v>
      </c>
      <c r="I9" s="8">
        <f aca="true" t="shared" si="2" ref="I9:I17">AVERAGE(G9:H9)</f>
        <v>81.28425494816432</v>
      </c>
      <c r="J9" s="8">
        <f aca="true" t="shared" si="3" ref="J9:J42">0.5*(1-SQRT(I9^7/(I9^7+$B$2)))</f>
        <v>6.507141894945834E-05</v>
      </c>
      <c r="K9" s="8">
        <f aca="true" t="shared" si="4" ref="K9:K17">A9</f>
        <v>50</v>
      </c>
      <c r="L9" s="8">
        <f aca="true" t="shared" si="5" ref="L9:L17">(1+$J9)*B9</f>
        <v>2.6773742092028114</v>
      </c>
      <c r="M9" s="8">
        <f aca="true" t="shared" si="6" ref="M9:M17">C9</f>
        <v>-79.7751</v>
      </c>
      <c r="N9" s="8">
        <f aca="true" t="shared" si="7" ref="N9:N17">D9</f>
        <v>50</v>
      </c>
      <c r="O9" s="8">
        <f aca="true" t="shared" si="8" ref="O9:O17">(1+$J9)*E9</f>
        <v>0</v>
      </c>
      <c r="P9" s="8">
        <f aca="true" t="shared" si="9" ref="P9:P17">F9</f>
        <v>-82.7485</v>
      </c>
      <c r="Q9" s="8">
        <f aca="true" t="shared" si="10" ref="Q9:Q17">SQRT(L9^2+M9^2)</f>
        <v>79.82001573957565</v>
      </c>
      <c r="R9" s="8">
        <f aca="true" t="shared" si="11" ref="R9:R17">SQRT(O9^2+P9^2)</f>
        <v>82.7485</v>
      </c>
      <c r="S9" s="8">
        <f aca="true" t="shared" si="12" ref="S9:S17">IF(AND(L9=0,M9=0),0,IF(M9&gt;=0,DEGREES(ATAN2(L9,M9)),DEGREES(ATAN2(L9,M9))+360))</f>
        <v>271.922212382691</v>
      </c>
      <c r="T9" s="8">
        <f aca="true" t="shared" si="13" ref="T9:T17">IF(AND(O9=0,P9=0),0,IF(P9&gt;=0,DEGREES(ATAN2(O9,P9)),DEGREES(ATAN2(O9,P9))+360))</f>
        <v>270</v>
      </c>
      <c r="U9" s="8">
        <f>IF(AN9=0,T9-S9,IF(AN9=1,T9-S9-360,T9+360-S9))</f>
        <v>-1.9222123826909865</v>
      </c>
      <c r="V9" s="8">
        <f aca="true" t="shared" si="14" ref="V9:V17">N9-K9</f>
        <v>0</v>
      </c>
      <c r="W9" s="8">
        <f aca="true" t="shared" si="15" ref="W9:W17">(R9-Q9)</f>
        <v>2.928484260424355</v>
      </c>
      <c r="X9" s="8">
        <f aca="true" t="shared" si="16" ref="X9:X17">(2*SQRT(Q9*R9)*SIN(RADIANS(U9/2)))</f>
        <v>-2.7264299280471853</v>
      </c>
      <c r="Y9" s="8">
        <f aca="true" t="shared" si="17" ref="Y9:Y17">AVERAGE(K9,N9)</f>
        <v>50</v>
      </c>
      <c r="Z9" s="8">
        <f aca="true" t="shared" si="18" ref="Z9:Z17">AVERAGE(Q9,R9)</f>
        <v>81.28425786978784</v>
      </c>
      <c r="AA9" s="8">
        <f>IF(AO9=3,S9+T9,IF(AO9=0,AVERAGE(S9,T9),IF(AO9=1,AVERAGE(S9,T9)+180,AVERAGE(S9,T9)-180)))</f>
        <v>270.9611061913455</v>
      </c>
      <c r="AB9" s="8">
        <f aca="true" t="shared" si="19" ref="AB9:AB17">(Y9-50)^2</f>
        <v>0</v>
      </c>
      <c r="AC9" s="8">
        <f aca="true" t="shared" si="20" ref="AC9:AC42">1+(0.015*AB9/SQRT(20+AB9))</f>
        <v>1</v>
      </c>
      <c r="AD9" s="8">
        <f aca="true" t="shared" si="21" ref="AD9:AD17">1+0.045*Z9</f>
        <v>4.657791604140453</v>
      </c>
      <c r="AE9" s="8">
        <f aca="true" t="shared" si="22" ref="AE9:AE17">1-0.17*COS(RADIANS(AA9-30))+0.24*COS(RADIANS(2*AA9))+0.32*COS(RADIANS(3*AA9+6))-0.2*COS(RADIANS(4*AA9-63))</f>
        <v>0.6906965797017176</v>
      </c>
      <c r="AF9" s="8">
        <f aca="true" t="shared" si="23" ref="AF9:AF17">1+0.015*Z9*AE9</f>
        <v>1.8421413834138232</v>
      </c>
      <c r="AG9" s="8">
        <f aca="true" t="shared" si="24" ref="AG9:AG17">30*EXP(-1*((AA9-275)/25)^2)</f>
        <v>29.22712219746471</v>
      </c>
      <c r="AH9" s="8">
        <f aca="true" t="shared" si="25" ref="AH9:AH17">2*SQRT(Z9^7/(Z9^7+$B$2))</f>
        <v>1.999739714389678</v>
      </c>
      <c r="AI9" s="8">
        <f aca="true" t="shared" si="26" ref="AI9:AI17">-SIN(RADIANS(2*AG9))*AH9</f>
        <v>-1.704223443711026</v>
      </c>
      <c r="AJ9" s="8">
        <f aca="true" t="shared" si="27" ref="AJ9:AJ17">V9/AC9/$B$3</f>
        <v>0</v>
      </c>
      <c r="AK9" s="8">
        <f aca="true" t="shared" si="28" ref="AK9:AK17">W9/AD9/$B$4</f>
        <v>0.628728055978532</v>
      </c>
      <c r="AL9" s="8">
        <f aca="true" t="shared" si="29" ref="AL9:AL17">X9/AF9/$B$5</f>
        <v>-1.4800329402483834</v>
      </c>
      <c r="AM9" s="9">
        <f aca="true" t="shared" si="30" ref="AM9:AM17">SQRT(AJ9^2+AK9^2+AL9^2+AI9*AK9*AL9)</f>
        <v>2.0424596801565738</v>
      </c>
      <c r="AN9" s="27">
        <f>IF((T9-S9)&gt;180,1,IF((T9-S9)&lt;-180,2,0))</f>
        <v>0</v>
      </c>
      <c r="AO9" s="33">
        <f>IF(Q9*R9=0,3,IF(ABS(T9-S9)&lt;=180,0,IF((T9+S9)&lt;360,1,2)))</f>
        <v>0</v>
      </c>
      <c r="AP9" s="26" t="s">
        <v>44</v>
      </c>
      <c r="AQ9" s="27"/>
    </row>
    <row r="10" spans="1:43" s="20" customFormat="1" ht="12.75">
      <c r="A10" s="8">
        <v>50</v>
      </c>
      <c r="B10" s="8">
        <v>3.1571</v>
      </c>
      <c r="C10" s="8">
        <v>-77.2803</v>
      </c>
      <c r="D10" s="8">
        <v>50</v>
      </c>
      <c r="E10" s="8">
        <v>0</v>
      </c>
      <c r="F10" s="8">
        <v>-82.7485</v>
      </c>
      <c r="G10" s="8">
        <f t="shared" si="0"/>
        <v>77.34476096349384</v>
      </c>
      <c r="H10" s="8">
        <f t="shared" si="1"/>
        <v>82.7485</v>
      </c>
      <c r="I10" s="8">
        <f t="shared" si="2"/>
        <v>80.04663048174692</v>
      </c>
      <c r="J10" s="8">
        <f t="shared" si="3"/>
        <v>7.244764683583815E-05</v>
      </c>
      <c r="K10" s="8">
        <f t="shared" si="4"/>
        <v>50</v>
      </c>
      <c r="L10" s="8">
        <f t="shared" si="5"/>
        <v>3.1573287244658252</v>
      </c>
      <c r="M10" s="8">
        <f t="shared" si="6"/>
        <v>-77.2803</v>
      </c>
      <c r="N10" s="8">
        <f t="shared" si="7"/>
        <v>50</v>
      </c>
      <c r="O10" s="8">
        <f t="shared" si="8"/>
        <v>0</v>
      </c>
      <c r="P10" s="8">
        <f t="shared" si="9"/>
        <v>-82.7485</v>
      </c>
      <c r="Q10" s="8">
        <f t="shared" si="10"/>
        <v>77.34477030002957</v>
      </c>
      <c r="R10" s="8">
        <f t="shared" si="11"/>
        <v>82.7485</v>
      </c>
      <c r="S10" s="8">
        <f t="shared" si="12"/>
        <v>272.33954913415204</v>
      </c>
      <c r="T10" s="8">
        <f t="shared" si="13"/>
        <v>270</v>
      </c>
      <c r="U10" s="8">
        <f aca="true" t="shared" si="31" ref="U10:U42">IF(AN10=0,T10-S10,IF(AN10=1,T10-S10-360,T10+360-S10))</f>
        <v>-2.339549134152037</v>
      </c>
      <c r="V10" s="8">
        <f t="shared" si="14"/>
        <v>0</v>
      </c>
      <c r="W10" s="8">
        <f t="shared" si="15"/>
        <v>5.403729699970441</v>
      </c>
      <c r="X10" s="8">
        <f t="shared" si="16"/>
        <v>-3.2664416792580955</v>
      </c>
      <c r="Y10" s="8">
        <f t="shared" si="17"/>
        <v>50</v>
      </c>
      <c r="Z10" s="8">
        <f t="shared" si="18"/>
        <v>80.0466351500148</v>
      </c>
      <c r="AA10" s="8">
        <f aca="true" t="shared" si="32" ref="AA10:AA42">IF(AO10=3,S10+T10,IF(AO10=0,AVERAGE(S10,T10),IF(AO10=1,AVERAGE(S10,T10)+180,AVERAGE(S10,T10)-180)))</f>
        <v>271.16977456707605</v>
      </c>
      <c r="AB10" s="8">
        <f t="shared" si="19"/>
        <v>0</v>
      </c>
      <c r="AC10" s="8">
        <f t="shared" si="20"/>
        <v>1</v>
      </c>
      <c r="AD10" s="8">
        <f t="shared" si="21"/>
        <v>4.602098581750665</v>
      </c>
      <c r="AE10" s="8">
        <f t="shared" si="22"/>
        <v>0.6842779118698434</v>
      </c>
      <c r="AF10" s="8">
        <f t="shared" si="23"/>
        <v>1.82161216528989</v>
      </c>
      <c r="AG10" s="8">
        <f t="shared" si="24"/>
        <v>29.304010350128156</v>
      </c>
      <c r="AH10" s="8">
        <f t="shared" si="25"/>
        <v>1.9997102095309336</v>
      </c>
      <c r="AI10" s="8">
        <f t="shared" si="26"/>
        <v>-1.7070000756090415</v>
      </c>
      <c r="AJ10" s="8">
        <f t="shared" si="27"/>
        <v>0</v>
      </c>
      <c r="AK10" s="8">
        <f t="shared" si="28"/>
        <v>1.1741881674153165</v>
      </c>
      <c r="AL10" s="8">
        <f t="shared" si="29"/>
        <v>-1.7931597853258059</v>
      </c>
      <c r="AM10" s="9">
        <f t="shared" si="30"/>
        <v>2.861510174747494</v>
      </c>
      <c r="AN10" s="27">
        <f aca="true" t="shared" si="33" ref="AN10:AN42">IF((T10-S10)&gt;180,1,IF((T10-S10)&lt;-180,2,0))</f>
        <v>0</v>
      </c>
      <c r="AO10" s="33">
        <f aca="true" t="shared" si="34" ref="AO10:AO42">IF(Q10*R10=0,3,IF(ABS(T10-S10)&lt;=180,0,IF((T10+S10)&lt;360,1,2)))</f>
        <v>0</v>
      </c>
      <c r="AP10" s="26" t="s">
        <v>44</v>
      </c>
      <c r="AQ10" s="27"/>
    </row>
    <row r="11" spans="1:43" s="20" customFormat="1" ht="12.75">
      <c r="A11" s="8">
        <v>50</v>
      </c>
      <c r="B11" s="8">
        <v>2.8361</v>
      </c>
      <c r="C11" s="8">
        <v>-74.02</v>
      </c>
      <c r="D11" s="8">
        <v>50</v>
      </c>
      <c r="E11" s="8">
        <v>0</v>
      </c>
      <c r="F11" s="8">
        <v>-82.7485</v>
      </c>
      <c r="G11" s="8">
        <f t="shared" si="0"/>
        <v>74.07431311331884</v>
      </c>
      <c r="H11" s="8">
        <f t="shared" si="1"/>
        <v>82.7485</v>
      </c>
      <c r="I11" s="8">
        <f t="shared" si="2"/>
        <v>78.41140655665941</v>
      </c>
      <c r="J11" s="8">
        <f t="shared" si="3"/>
        <v>8.370594216600136E-05</v>
      </c>
      <c r="K11" s="8">
        <f t="shared" si="4"/>
        <v>50</v>
      </c>
      <c r="L11" s="8">
        <f t="shared" si="5"/>
        <v>2.8363373984225775</v>
      </c>
      <c r="M11" s="8">
        <f t="shared" si="6"/>
        <v>-74.02</v>
      </c>
      <c r="N11" s="8">
        <f t="shared" si="7"/>
        <v>50</v>
      </c>
      <c r="O11" s="8">
        <f t="shared" si="8"/>
        <v>0</v>
      </c>
      <c r="P11" s="8">
        <f t="shared" si="9"/>
        <v>-82.7485</v>
      </c>
      <c r="Q11" s="8">
        <f t="shared" si="10"/>
        <v>74.07432220302586</v>
      </c>
      <c r="R11" s="8">
        <f t="shared" si="11"/>
        <v>82.7485</v>
      </c>
      <c r="S11" s="8">
        <f t="shared" si="12"/>
        <v>272.1944162901408</v>
      </c>
      <c r="T11" s="8">
        <f t="shared" si="13"/>
        <v>270</v>
      </c>
      <c r="U11" s="8">
        <f t="shared" si="31"/>
        <v>-2.1944162901407935</v>
      </c>
      <c r="V11" s="8">
        <f t="shared" si="14"/>
        <v>0</v>
      </c>
      <c r="W11" s="8">
        <f t="shared" si="15"/>
        <v>8.67417779697415</v>
      </c>
      <c r="X11" s="8">
        <f t="shared" si="16"/>
        <v>-2.998359823998993</v>
      </c>
      <c r="Y11" s="8">
        <f t="shared" si="17"/>
        <v>50</v>
      </c>
      <c r="Z11" s="8">
        <f t="shared" si="18"/>
        <v>78.41141110151293</v>
      </c>
      <c r="AA11" s="8">
        <f t="shared" si="32"/>
        <v>271.0972081450704</v>
      </c>
      <c r="AB11" s="8">
        <f t="shared" si="19"/>
        <v>0</v>
      </c>
      <c r="AC11" s="8">
        <f t="shared" si="20"/>
        <v>1</v>
      </c>
      <c r="AD11" s="8">
        <f t="shared" si="21"/>
        <v>4.528513499568081</v>
      </c>
      <c r="AE11" s="8">
        <f t="shared" si="22"/>
        <v>0.6865055497450974</v>
      </c>
      <c r="AF11" s="8">
        <f t="shared" si="23"/>
        <v>1.8074480332679945</v>
      </c>
      <c r="AG11" s="8">
        <f t="shared" si="24"/>
        <v>29.27771149871143</v>
      </c>
      <c r="AH11" s="8">
        <f t="shared" si="25"/>
        <v>1.9996651763671502</v>
      </c>
      <c r="AI11" s="8">
        <f t="shared" si="26"/>
        <v>-1.7060047176983122</v>
      </c>
      <c r="AJ11" s="8">
        <f t="shared" si="27"/>
        <v>0</v>
      </c>
      <c r="AK11" s="8">
        <f t="shared" si="28"/>
        <v>1.9154580852638445</v>
      </c>
      <c r="AL11" s="8">
        <f t="shared" si="29"/>
        <v>-1.6588913035456654</v>
      </c>
      <c r="AM11" s="9">
        <f t="shared" si="30"/>
        <v>3.4411905986907065</v>
      </c>
      <c r="AN11" s="27">
        <f t="shared" si="33"/>
        <v>0</v>
      </c>
      <c r="AO11" s="33">
        <f t="shared" si="34"/>
        <v>0</v>
      </c>
      <c r="AP11" s="26" t="s">
        <v>44</v>
      </c>
      <c r="AQ11" s="27"/>
    </row>
    <row r="12" spans="1:44" s="20" customFormat="1" ht="12.75">
      <c r="A12" s="8">
        <v>50</v>
      </c>
      <c r="B12" s="8">
        <v>-1.3802</v>
      </c>
      <c r="C12" s="8">
        <v>-84.2814</v>
      </c>
      <c r="D12" s="8">
        <v>50</v>
      </c>
      <c r="E12" s="8">
        <v>0</v>
      </c>
      <c r="F12" s="8">
        <v>-82.7485</v>
      </c>
      <c r="G12" s="8">
        <f t="shared" si="0"/>
        <v>84.29270038384107</v>
      </c>
      <c r="H12" s="8">
        <f t="shared" si="1"/>
        <v>82.7485</v>
      </c>
      <c r="I12" s="8">
        <f t="shared" si="2"/>
        <v>83.52060019192054</v>
      </c>
      <c r="J12" s="8">
        <f t="shared" si="3"/>
        <v>5.381392952691355E-05</v>
      </c>
      <c r="K12" s="8">
        <f t="shared" si="4"/>
        <v>50</v>
      </c>
      <c r="L12" s="8">
        <f t="shared" si="5"/>
        <v>-1.3802742739855332</v>
      </c>
      <c r="M12" s="8">
        <f t="shared" si="6"/>
        <v>-84.2814</v>
      </c>
      <c r="N12" s="8">
        <f t="shared" si="7"/>
        <v>50</v>
      </c>
      <c r="O12" s="8">
        <f t="shared" si="8"/>
        <v>0</v>
      </c>
      <c r="P12" s="8">
        <f t="shared" si="9"/>
        <v>-82.7485</v>
      </c>
      <c r="Q12" s="8">
        <f t="shared" si="10"/>
        <v>84.29270160002838</v>
      </c>
      <c r="R12" s="8">
        <f t="shared" si="11"/>
        <v>82.7485</v>
      </c>
      <c r="S12" s="8">
        <f t="shared" si="12"/>
        <v>269.0617523988839</v>
      </c>
      <c r="T12" s="8">
        <f t="shared" si="13"/>
        <v>270</v>
      </c>
      <c r="U12" s="8">
        <f t="shared" si="31"/>
        <v>0.9382476011160747</v>
      </c>
      <c r="V12" s="8">
        <f t="shared" si="14"/>
        <v>0</v>
      </c>
      <c r="W12" s="8">
        <f t="shared" si="15"/>
        <v>-1.544201600028373</v>
      </c>
      <c r="X12" s="8">
        <f t="shared" si="16"/>
        <v>1.367618696821609</v>
      </c>
      <c r="Y12" s="8">
        <f t="shared" si="17"/>
        <v>50</v>
      </c>
      <c r="Z12" s="8">
        <f t="shared" si="18"/>
        <v>83.5206008000142</v>
      </c>
      <c r="AA12" s="8">
        <f t="shared" si="32"/>
        <v>269.530876199442</v>
      </c>
      <c r="AB12" s="8">
        <f t="shared" si="19"/>
        <v>0</v>
      </c>
      <c r="AC12" s="8">
        <f t="shared" si="20"/>
        <v>1</v>
      </c>
      <c r="AD12" s="8">
        <f t="shared" si="21"/>
        <v>4.758427036000638</v>
      </c>
      <c r="AE12" s="8">
        <f t="shared" si="22"/>
        <v>0.7356979568501778</v>
      </c>
      <c r="AF12" s="8">
        <f t="shared" si="23"/>
        <v>1.9216890304520464</v>
      </c>
      <c r="AG12" s="8">
        <f t="shared" si="24"/>
        <v>28.598071269684283</v>
      </c>
      <c r="AH12" s="8">
        <f t="shared" si="25"/>
        <v>1.9997847442928611</v>
      </c>
      <c r="AI12" s="8">
        <f t="shared" si="26"/>
        <v>-1.6808793328419576</v>
      </c>
      <c r="AJ12" s="8">
        <f t="shared" si="27"/>
        <v>0</v>
      </c>
      <c r="AK12" s="8">
        <f t="shared" si="28"/>
        <v>-0.32451933976195696</v>
      </c>
      <c r="AL12" s="8">
        <f t="shared" si="29"/>
        <v>0.711675341405211</v>
      </c>
      <c r="AM12" s="9">
        <f t="shared" si="30"/>
        <v>0.9999988647524548</v>
      </c>
      <c r="AN12" s="27">
        <f t="shared" si="33"/>
        <v>0</v>
      </c>
      <c r="AO12" s="33">
        <f t="shared" si="34"/>
        <v>0</v>
      </c>
      <c r="AP12" s="26" t="s">
        <v>43</v>
      </c>
      <c r="AR12" s="21"/>
    </row>
    <row r="13" spans="1:44" s="20" customFormat="1" ht="12.75">
      <c r="A13" s="8">
        <v>50</v>
      </c>
      <c r="B13" s="8">
        <v>-1.1848</v>
      </c>
      <c r="C13" s="8">
        <v>-84.8006</v>
      </c>
      <c r="D13" s="8">
        <v>50</v>
      </c>
      <c r="E13" s="8">
        <v>0</v>
      </c>
      <c r="F13" s="8">
        <v>-82.7485</v>
      </c>
      <c r="G13" s="8">
        <f t="shared" si="0"/>
        <v>84.8088763715214</v>
      </c>
      <c r="H13" s="8">
        <f t="shared" si="1"/>
        <v>82.7485</v>
      </c>
      <c r="I13" s="8">
        <f t="shared" si="2"/>
        <v>83.7786881857607</v>
      </c>
      <c r="J13" s="8">
        <f t="shared" si="3"/>
        <v>5.2664329424856327E-05</v>
      </c>
      <c r="K13" s="8">
        <f t="shared" si="4"/>
        <v>50</v>
      </c>
      <c r="L13" s="8">
        <f t="shared" si="5"/>
        <v>-1.1848623966975027</v>
      </c>
      <c r="M13" s="8">
        <f t="shared" si="6"/>
        <v>-84.8006</v>
      </c>
      <c r="N13" s="8">
        <f t="shared" si="7"/>
        <v>50</v>
      </c>
      <c r="O13" s="8">
        <f t="shared" si="8"/>
        <v>0</v>
      </c>
      <c r="P13" s="8">
        <f t="shared" si="9"/>
        <v>-82.7485</v>
      </c>
      <c r="Q13" s="8">
        <f t="shared" si="10"/>
        <v>84.80887724324093</v>
      </c>
      <c r="R13" s="8">
        <f t="shared" si="11"/>
        <v>82.7485</v>
      </c>
      <c r="S13" s="8">
        <f t="shared" si="12"/>
        <v>269.19949626135366</v>
      </c>
      <c r="T13" s="8">
        <f t="shared" si="13"/>
        <v>270</v>
      </c>
      <c r="U13" s="8">
        <f t="shared" si="31"/>
        <v>0.8005037386463414</v>
      </c>
      <c r="V13" s="8">
        <f t="shared" si="14"/>
        <v>0</v>
      </c>
      <c r="W13" s="8">
        <f t="shared" si="15"/>
        <v>-2.0603772432409215</v>
      </c>
      <c r="X13" s="8">
        <f t="shared" si="16"/>
        <v>1.1704097251145305</v>
      </c>
      <c r="Y13" s="8">
        <f t="shared" si="17"/>
        <v>50</v>
      </c>
      <c r="Z13" s="8">
        <f t="shared" si="18"/>
        <v>83.77868862162046</v>
      </c>
      <c r="AA13" s="8">
        <f t="shared" si="32"/>
        <v>269.59974813067686</v>
      </c>
      <c r="AB13" s="8">
        <f t="shared" si="19"/>
        <v>0</v>
      </c>
      <c r="AC13" s="8">
        <f t="shared" si="20"/>
        <v>1</v>
      </c>
      <c r="AD13" s="8">
        <f t="shared" si="21"/>
        <v>4.770040987972921</v>
      </c>
      <c r="AE13" s="8">
        <f t="shared" si="22"/>
        <v>0.7334932537658119</v>
      </c>
      <c r="AF13" s="8">
        <f t="shared" si="23"/>
        <v>1.921766543699578</v>
      </c>
      <c r="AG13" s="8">
        <f t="shared" si="24"/>
        <v>28.632345183603903</v>
      </c>
      <c r="AH13" s="8">
        <f t="shared" si="25"/>
        <v>1.999789342689971</v>
      </c>
      <c r="AI13" s="8">
        <f t="shared" si="26"/>
        <v>-1.682178177005833</v>
      </c>
      <c r="AJ13" s="8">
        <f t="shared" si="27"/>
        <v>0</v>
      </c>
      <c r="AK13" s="8">
        <f t="shared" si="28"/>
        <v>-0.43194120311249157</v>
      </c>
      <c r="AL13" s="8">
        <f t="shared" si="29"/>
        <v>0.6090280471119992</v>
      </c>
      <c r="AM13" s="9">
        <f t="shared" si="30"/>
        <v>1.0000047010743256</v>
      </c>
      <c r="AN13" s="27">
        <f t="shared" si="33"/>
        <v>0</v>
      </c>
      <c r="AO13" s="33">
        <f t="shared" si="34"/>
        <v>0</v>
      </c>
      <c r="AP13" s="26" t="s">
        <v>43</v>
      </c>
      <c r="AR13" s="21"/>
    </row>
    <row r="14" spans="1:44" s="20" customFormat="1" ht="12.75">
      <c r="A14" s="8">
        <v>50</v>
      </c>
      <c r="B14" s="8">
        <v>-0.9009</v>
      </c>
      <c r="C14" s="8">
        <v>-85.5211</v>
      </c>
      <c r="D14" s="8">
        <v>50</v>
      </c>
      <c r="E14" s="8">
        <v>0</v>
      </c>
      <c r="F14" s="8">
        <v>-82.7485</v>
      </c>
      <c r="G14" s="8">
        <f t="shared" si="0"/>
        <v>85.5258450178658</v>
      </c>
      <c r="H14" s="8">
        <f t="shared" si="1"/>
        <v>82.7485</v>
      </c>
      <c r="I14" s="8">
        <f t="shared" si="2"/>
        <v>84.1371725089329</v>
      </c>
      <c r="J14" s="8">
        <f t="shared" si="3"/>
        <v>5.1113789264478626E-05</v>
      </c>
      <c r="K14" s="8">
        <f t="shared" si="4"/>
        <v>50</v>
      </c>
      <c r="L14" s="8">
        <f t="shared" si="5"/>
        <v>-0.9009460484127484</v>
      </c>
      <c r="M14" s="8">
        <f t="shared" si="6"/>
        <v>-85.5211</v>
      </c>
      <c r="N14" s="8">
        <f t="shared" si="7"/>
        <v>50</v>
      </c>
      <c r="O14" s="8">
        <f t="shared" si="8"/>
        <v>0</v>
      </c>
      <c r="P14" s="8">
        <f t="shared" si="9"/>
        <v>-82.7485</v>
      </c>
      <c r="Q14" s="8">
        <f t="shared" si="10"/>
        <v>85.52584550293642</v>
      </c>
      <c r="R14" s="8">
        <f t="shared" si="11"/>
        <v>82.7485</v>
      </c>
      <c r="S14" s="8">
        <f t="shared" si="12"/>
        <v>269.396423845909</v>
      </c>
      <c r="T14" s="8">
        <f t="shared" si="13"/>
        <v>270</v>
      </c>
      <c r="U14" s="8">
        <f t="shared" si="31"/>
        <v>0.6035761540910016</v>
      </c>
      <c r="V14" s="8">
        <f t="shared" si="14"/>
        <v>0</v>
      </c>
      <c r="W14" s="8">
        <f t="shared" si="15"/>
        <v>-2.777345502936413</v>
      </c>
      <c r="X14" s="8">
        <f t="shared" si="16"/>
        <v>0.8862090608143306</v>
      </c>
      <c r="Y14" s="8">
        <f t="shared" si="17"/>
        <v>50</v>
      </c>
      <c r="Z14" s="8">
        <f t="shared" si="18"/>
        <v>84.13717275146821</v>
      </c>
      <c r="AA14" s="8">
        <f t="shared" si="32"/>
        <v>269.6982119229545</v>
      </c>
      <c r="AB14" s="8">
        <f t="shared" si="19"/>
        <v>0</v>
      </c>
      <c r="AC14" s="8">
        <f t="shared" si="20"/>
        <v>1</v>
      </c>
      <c r="AD14" s="8">
        <f t="shared" si="21"/>
        <v>4.7861727738160695</v>
      </c>
      <c r="AE14" s="8">
        <f t="shared" si="22"/>
        <v>0.7303475177299559</v>
      </c>
      <c r="AF14" s="8">
        <f t="shared" si="23"/>
        <v>1.9217406290177692</v>
      </c>
      <c r="AG14" s="8">
        <f t="shared" si="24"/>
        <v>28.680660652226216</v>
      </c>
      <c r="AH14" s="8">
        <f t="shared" si="25"/>
        <v>1.999795544847067</v>
      </c>
      <c r="AI14" s="8">
        <f t="shared" si="26"/>
        <v>-1.6840048241935923</v>
      </c>
      <c r="AJ14" s="8">
        <f t="shared" si="27"/>
        <v>0</v>
      </c>
      <c r="AK14" s="8">
        <f t="shared" si="28"/>
        <v>-0.5802852580104424</v>
      </c>
      <c r="AL14" s="8">
        <f t="shared" si="29"/>
        <v>0.46114915167677206</v>
      </c>
      <c r="AM14" s="9">
        <f t="shared" si="30"/>
        <v>1.0000129676236045</v>
      </c>
      <c r="AN14" s="27">
        <f t="shared" si="33"/>
        <v>0</v>
      </c>
      <c r="AO14" s="33">
        <f t="shared" si="34"/>
        <v>0</v>
      </c>
      <c r="AP14" s="26" t="s">
        <v>43</v>
      </c>
      <c r="AR14" s="21"/>
    </row>
    <row r="15" spans="1:44" s="19" customFormat="1" ht="12.75">
      <c r="A15" s="10">
        <v>50</v>
      </c>
      <c r="B15" s="10">
        <v>0</v>
      </c>
      <c r="C15" s="10">
        <v>0</v>
      </c>
      <c r="D15" s="10">
        <v>50</v>
      </c>
      <c r="E15" s="10">
        <v>-1</v>
      </c>
      <c r="F15" s="10">
        <v>2</v>
      </c>
      <c r="G15" s="10">
        <f t="shared" si="0"/>
        <v>0</v>
      </c>
      <c r="H15" s="10">
        <f t="shared" si="1"/>
        <v>2.23606797749979</v>
      </c>
      <c r="I15" s="10">
        <f t="shared" si="2"/>
        <v>1.118033988749895</v>
      </c>
      <c r="J15" s="10">
        <f t="shared" si="3"/>
        <v>0.4999905425839117</v>
      </c>
      <c r="K15" s="10">
        <f t="shared" si="4"/>
        <v>50</v>
      </c>
      <c r="L15" s="10">
        <f t="shared" si="5"/>
        <v>0</v>
      </c>
      <c r="M15" s="10">
        <f t="shared" si="6"/>
        <v>0</v>
      </c>
      <c r="N15" s="10">
        <f t="shared" si="7"/>
        <v>50</v>
      </c>
      <c r="O15" s="10">
        <f t="shared" si="8"/>
        <v>-1.4999905425839117</v>
      </c>
      <c r="P15" s="10">
        <f t="shared" si="9"/>
        <v>2</v>
      </c>
      <c r="Q15" s="10">
        <f t="shared" si="10"/>
        <v>0</v>
      </c>
      <c r="R15" s="10">
        <f t="shared" si="11"/>
        <v>2.499994325561796</v>
      </c>
      <c r="S15" s="10">
        <f t="shared" si="12"/>
        <v>0</v>
      </c>
      <c r="T15" s="10">
        <f t="shared" si="13"/>
        <v>126.86972424704183</v>
      </c>
      <c r="U15" s="10">
        <f t="shared" si="31"/>
        <v>126.86972424704183</v>
      </c>
      <c r="V15" s="10">
        <f t="shared" si="14"/>
        <v>0</v>
      </c>
      <c r="W15" s="10">
        <f t="shared" si="15"/>
        <v>2.499994325561796</v>
      </c>
      <c r="X15" s="10">
        <f t="shared" si="16"/>
        <v>0</v>
      </c>
      <c r="Y15" s="10">
        <f t="shared" si="17"/>
        <v>50</v>
      </c>
      <c r="Z15" s="10">
        <f t="shared" si="18"/>
        <v>1.249997162780898</v>
      </c>
      <c r="AA15" s="10">
        <f t="shared" si="32"/>
        <v>126.86972424704183</v>
      </c>
      <c r="AB15" s="10">
        <f t="shared" si="19"/>
        <v>0</v>
      </c>
      <c r="AC15" s="10">
        <f t="shared" si="20"/>
        <v>1</v>
      </c>
      <c r="AD15" s="10">
        <f t="shared" si="21"/>
        <v>1.0562498723251403</v>
      </c>
      <c r="AE15" s="10">
        <f t="shared" si="22"/>
        <v>1.2199966256738008</v>
      </c>
      <c r="AF15" s="10">
        <f t="shared" si="23"/>
        <v>1.0228748848104179</v>
      </c>
      <c r="AG15" s="10">
        <f t="shared" si="24"/>
        <v>1.697680541597796E-14</v>
      </c>
      <c r="AH15" s="10">
        <f t="shared" si="25"/>
        <v>5.5901255321884104E-05</v>
      </c>
      <c r="AI15" s="10">
        <f t="shared" si="26"/>
        <v>-3.312721258611512E-20</v>
      </c>
      <c r="AJ15" s="10">
        <f t="shared" si="27"/>
        <v>0</v>
      </c>
      <c r="AK15" s="10">
        <f t="shared" si="28"/>
        <v>2.3668588191717523</v>
      </c>
      <c r="AL15" s="10">
        <f t="shared" si="29"/>
        <v>0</v>
      </c>
      <c r="AM15" s="11">
        <f t="shared" si="30"/>
        <v>2.3668588191717523</v>
      </c>
      <c r="AN15" s="28">
        <f t="shared" si="33"/>
        <v>0</v>
      </c>
      <c r="AO15" s="33">
        <f t="shared" si="34"/>
        <v>3</v>
      </c>
      <c r="AP15" s="28" t="s">
        <v>48</v>
      </c>
      <c r="AQ15" s="28"/>
      <c r="AR15" s="23"/>
    </row>
    <row r="16" spans="1:45" s="19" customFormat="1" ht="12.75">
      <c r="A16" s="10">
        <v>50</v>
      </c>
      <c r="B16" s="10">
        <v>-1</v>
      </c>
      <c r="C16" s="10">
        <v>2</v>
      </c>
      <c r="D16" s="10">
        <v>50</v>
      </c>
      <c r="E16" s="10">
        <v>0</v>
      </c>
      <c r="F16" s="10">
        <v>0</v>
      </c>
      <c r="G16" s="10">
        <f t="shared" si="0"/>
        <v>2.23606797749979</v>
      </c>
      <c r="H16" s="10">
        <f t="shared" si="1"/>
        <v>0</v>
      </c>
      <c r="I16" s="10">
        <f t="shared" si="2"/>
        <v>1.118033988749895</v>
      </c>
      <c r="J16" s="10">
        <f t="shared" si="3"/>
        <v>0.4999905425839117</v>
      </c>
      <c r="K16" s="10">
        <f t="shared" si="4"/>
        <v>50</v>
      </c>
      <c r="L16" s="10">
        <f t="shared" si="5"/>
        <v>-1.4999905425839117</v>
      </c>
      <c r="M16" s="10">
        <f t="shared" si="6"/>
        <v>2</v>
      </c>
      <c r="N16" s="10">
        <f t="shared" si="7"/>
        <v>50</v>
      </c>
      <c r="O16" s="10">
        <f t="shared" si="8"/>
        <v>0</v>
      </c>
      <c r="P16" s="10">
        <f t="shared" si="9"/>
        <v>0</v>
      </c>
      <c r="Q16" s="10">
        <f t="shared" si="10"/>
        <v>2.499994325561796</v>
      </c>
      <c r="R16" s="10">
        <f t="shared" si="11"/>
        <v>0</v>
      </c>
      <c r="S16" s="10">
        <f t="shared" si="12"/>
        <v>126.86972424704183</v>
      </c>
      <c r="T16" s="10">
        <f t="shared" si="13"/>
        <v>0</v>
      </c>
      <c r="U16" s="10">
        <f t="shared" si="31"/>
        <v>-126.86972424704183</v>
      </c>
      <c r="V16" s="10">
        <f t="shared" si="14"/>
        <v>0</v>
      </c>
      <c r="W16" s="10">
        <f t="shared" si="15"/>
        <v>-2.499994325561796</v>
      </c>
      <c r="X16" s="10">
        <f t="shared" si="16"/>
        <v>0</v>
      </c>
      <c r="Y16" s="10">
        <f t="shared" si="17"/>
        <v>50</v>
      </c>
      <c r="Z16" s="10">
        <f t="shared" si="18"/>
        <v>1.249997162780898</v>
      </c>
      <c r="AA16" s="10">
        <f t="shared" si="32"/>
        <v>126.86972424704183</v>
      </c>
      <c r="AB16" s="10">
        <f t="shared" si="19"/>
        <v>0</v>
      </c>
      <c r="AC16" s="10">
        <f t="shared" si="20"/>
        <v>1</v>
      </c>
      <c r="AD16" s="10">
        <f t="shared" si="21"/>
        <v>1.0562498723251403</v>
      </c>
      <c r="AE16" s="10">
        <f t="shared" si="22"/>
        <v>1.2199966256738008</v>
      </c>
      <c r="AF16" s="10">
        <f t="shared" si="23"/>
        <v>1.0228748848104179</v>
      </c>
      <c r="AG16" s="10">
        <f t="shared" si="24"/>
        <v>1.697680541597796E-14</v>
      </c>
      <c r="AH16" s="10">
        <f t="shared" si="25"/>
        <v>5.5901255321884104E-05</v>
      </c>
      <c r="AI16" s="10">
        <f t="shared" si="26"/>
        <v>-3.312721258611512E-20</v>
      </c>
      <c r="AJ16" s="10">
        <f t="shared" si="27"/>
        <v>0</v>
      </c>
      <c r="AK16" s="10">
        <f t="shared" si="28"/>
        <v>-2.3668588191717523</v>
      </c>
      <c r="AL16" s="10">
        <f t="shared" si="29"/>
        <v>0</v>
      </c>
      <c r="AM16" s="11">
        <f t="shared" si="30"/>
        <v>2.3668588191717523</v>
      </c>
      <c r="AN16" s="28">
        <f t="shared" si="33"/>
        <v>0</v>
      </c>
      <c r="AO16" s="33">
        <f t="shared" si="34"/>
        <v>3</v>
      </c>
      <c r="AP16" s="28">
        <v>0</v>
      </c>
      <c r="AQ16" s="29" t="s">
        <v>45</v>
      </c>
      <c r="AR16" s="23"/>
      <c r="AS16" s="22"/>
    </row>
    <row r="17" spans="1:45" s="19" customFormat="1" ht="12.75">
      <c r="A17" s="10">
        <v>50</v>
      </c>
      <c r="B17" s="10">
        <v>2.49</v>
      </c>
      <c r="C17" s="10">
        <v>-0.001</v>
      </c>
      <c r="D17" s="10">
        <v>50</v>
      </c>
      <c r="E17" s="10">
        <v>-2.49</v>
      </c>
      <c r="F17" s="10">
        <v>0.00090000000000001</v>
      </c>
      <c r="G17" s="10">
        <f t="shared" si="0"/>
        <v>2.490000200803205</v>
      </c>
      <c r="H17" s="10">
        <f t="shared" si="1"/>
        <v>2.490000162650597</v>
      </c>
      <c r="I17" s="10">
        <f t="shared" si="2"/>
        <v>2.4900001817269013</v>
      </c>
      <c r="J17" s="10">
        <f t="shared" si="3"/>
        <v>0.49984408863326074</v>
      </c>
      <c r="K17" s="10">
        <f t="shared" si="4"/>
        <v>50</v>
      </c>
      <c r="L17" s="10">
        <f t="shared" si="5"/>
        <v>3.7346117806968193</v>
      </c>
      <c r="M17" s="10">
        <f t="shared" si="6"/>
        <v>-0.001</v>
      </c>
      <c r="N17" s="10">
        <f t="shared" si="7"/>
        <v>50</v>
      </c>
      <c r="O17" s="10">
        <f t="shared" si="8"/>
        <v>-3.7346117806968193</v>
      </c>
      <c r="P17" s="10">
        <f t="shared" si="9"/>
        <v>0.00090000000000001</v>
      </c>
      <c r="Q17" s="10">
        <f t="shared" si="10"/>
        <v>3.7346119145795416</v>
      </c>
      <c r="R17" s="10">
        <f t="shared" si="11"/>
        <v>3.7346118891418247</v>
      </c>
      <c r="S17" s="10">
        <f t="shared" si="12"/>
        <v>359.98465817024413</v>
      </c>
      <c r="T17" s="10">
        <f t="shared" si="13"/>
        <v>179.986192353157</v>
      </c>
      <c r="U17" s="10">
        <f t="shared" si="31"/>
        <v>-179.99846581708712</v>
      </c>
      <c r="V17" s="10">
        <f t="shared" si="14"/>
        <v>0</v>
      </c>
      <c r="W17" s="10">
        <f t="shared" si="15"/>
        <v>-2.543771682184115E-08</v>
      </c>
      <c r="X17" s="10">
        <f t="shared" si="16"/>
        <v>-7.469223803051953</v>
      </c>
      <c r="Y17" s="10">
        <f t="shared" si="17"/>
        <v>50</v>
      </c>
      <c r="Z17" s="10">
        <f t="shared" si="18"/>
        <v>3.734611901860683</v>
      </c>
      <c r="AA17" s="10">
        <f t="shared" si="32"/>
        <v>269.9854252617006</v>
      </c>
      <c r="AB17" s="10">
        <f t="shared" si="19"/>
        <v>0</v>
      </c>
      <c r="AC17" s="10">
        <f t="shared" si="20"/>
        <v>1</v>
      </c>
      <c r="AD17" s="10">
        <f t="shared" si="21"/>
        <v>1.1680575355837308</v>
      </c>
      <c r="AE17" s="10">
        <f t="shared" si="22"/>
        <v>0.7212145130037435</v>
      </c>
      <c r="AF17" s="10">
        <f t="shared" si="23"/>
        <v>1.0404018445608765</v>
      </c>
      <c r="AG17" s="10">
        <f t="shared" si="24"/>
        <v>28.81695260178821</v>
      </c>
      <c r="AH17" s="10">
        <f t="shared" si="25"/>
        <v>0.002576907171118017</v>
      </c>
      <c r="AI17" s="10">
        <f t="shared" si="26"/>
        <v>-0.0021765713894166083</v>
      </c>
      <c r="AJ17" s="10">
        <f t="shared" si="27"/>
        <v>0</v>
      </c>
      <c r="AK17" s="10">
        <f t="shared" si="28"/>
        <v>-2.177779436963161E-08</v>
      </c>
      <c r="AL17" s="10">
        <f t="shared" si="29"/>
        <v>-7.179172011372679</v>
      </c>
      <c r="AM17" s="11">
        <f t="shared" si="30"/>
        <v>7.179172011348979</v>
      </c>
      <c r="AN17" s="28">
        <f t="shared" si="33"/>
        <v>0</v>
      </c>
      <c r="AO17" s="33">
        <f t="shared" si="34"/>
        <v>0</v>
      </c>
      <c r="AP17" s="28">
        <v>1</v>
      </c>
      <c r="AQ17" s="28" t="s">
        <v>46</v>
      </c>
      <c r="AR17" s="22"/>
      <c r="AS17" s="22"/>
    </row>
    <row r="18" spans="1:45" s="19" customFormat="1" ht="12.75">
      <c r="A18" s="10">
        <v>50</v>
      </c>
      <c r="B18" s="10">
        <v>2.49</v>
      </c>
      <c r="C18" s="10">
        <v>-0.001</v>
      </c>
      <c r="D18" s="10">
        <v>50</v>
      </c>
      <c r="E18" s="10">
        <v>-2.49</v>
      </c>
      <c r="F18" s="10">
        <v>0.00100000000000001</v>
      </c>
      <c r="G18" s="10">
        <f aca="true" t="shared" si="35" ref="G18:G42">SQRT(B18^2+C18^2)</f>
        <v>2.490000200803205</v>
      </c>
      <c r="H18" s="10">
        <f aca="true" t="shared" si="36" ref="H18:H42">SQRT(E18^2+F18^2)</f>
        <v>2.490000200803205</v>
      </c>
      <c r="I18" s="10">
        <f aca="true" t="shared" si="37" ref="I18:I42">AVERAGE(G18:H18)</f>
        <v>2.490000200803205</v>
      </c>
      <c r="J18" s="10">
        <f t="shared" si="3"/>
        <v>0.49984408862908014</v>
      </c>
      <c r="K18" s="10">
        <f aca="true" t="shared" si="38" ref="K18:K42">A18</f>
        <v>50</v>
      </c>
      <c r="L18" s="10">
        <f aca="true" t="shared" si="39" ref="L18:L42">(1+$J18)*B18</f>
        <v>3.7346117806864094</v>
      </c>
      <c r="M18" s="10">
        <f aca="true" t="shared" si="40" ref="M18:M42">C18</f>
        <v>-0.001</v>
      </c>
      <c r="N18" s="10">
        <f aca="true" t="shared" si="41" ref="N18:N42">D18</f>
        <v>50</v>
      </c>
      <c r="O18" s="10">
        <f aca="true" t="shared" si="42" ref="O18:O42">(1+$J18)*E18</f>
        <v>-3.7346117806864094</v>
      </c>
      <c r="P18" s="10">
        <f aca="true" t="shared" si="43" ref="P18:P42">F18</f>
        <v>0.00100000000000001</v>
      </c>
      <c r="Q18" s="10">
        <f aca="true" t="shared" si="44" ref="Q18:Q42">SQRT(L18^2+M18^2)</f>
        <v>3.734611914569131</v>
      </c>
      <c r="R18" s="10">
        <f aca="true" t="shared" si="45" ref="R18:R42">SQRT(O18^2+P18^2)</f>
        <v>3.734611914569131</v>
      </c>
      <c r="S18" s="10">
        <f aca="true" t="shared" si="46" ref="S18:S42">IF(AND(L18=0,M18=0),0,IF(M18&gt;=0,DEGREES(ATAN2(L18,M18)),DEGREES(ATAN2(L18,M18))+360))</f>
        <v>359.9846581702441</v>
      </c>
      <c r="T18" s="10">
        <f aca="true" t="shared" si="47" ref="T18:T42">IF(AND(O18=0,P18=0),0,IF(P18&gt;=0,DEGREES(ATAN2(O18,P18)),DEGREES(ATAN2(O18,P18))+360))</f>
        <v>179.98465817024407</v>
      </c>
      <c r="U18" s="10">
        <f t="shared" si="31"/>
        <v>-180</v>
      </c>
      <c r="V18" s="10">
        <f aca="true" t="shared" si="48" ref="V18:V42">N18-K18</f>
        <v>0</v>
      </c>
      <c r="W18" s="10">
        <f aca="true" t="shared" si="49" ref="W18:W42">(R18-Q18)</f>
        <v>0</v>
      </c>
      <c r="X18" s="10">
        <f aca="true" t="shared" si="50" ref="X18:X42">(2*SQRT(Q18*R18)*SIN(RADIANS(U18/2)))</f>
        <v>-7.469223829138262</v>
      </c>
      <c r="Y18" s="10">
        <f aca="true" t="shared" si="51" ref="Y18:Y42">AVERAGE(K18,N18)</f>
        <v>50</v>
      </c>
      <c r="Z18" s="10">
        <f aca="true" t="shared" si="52" ref="Z18:Z42">AVERAGE(Q18,R18)</f>
        <v>3.734611914569131</v>
      </c>
      <c r="AA18" s="10">
        <f t="shared" si="32"/>
        <v>269.9846581702441</v>
      </c>
      <c r="AB18" s="10">
        <f aca="true" t="shared" si="53" ref="AB18:AB42">(Y18-50)^2</f>
        <v>0</v>
      </c>
      <c r="AC18" s="10">
        <f t="shared" si="20"/>
        <v>1</v>
      </c>
      <c r="AD18" s="10">
        <f aca="true" t="shared" si="54" ref="AD18:AD42">1+0.045*Z18</f>
        <v>1.168057536155611</v>
      </c>
      <c r="AE18" s="10">
        <f aca="true" t="shared" si="55" ref="AE18:AE42">1-0.17*COS(RADIANS(AA18-30))+0.24*COS(RADIANS(2*AA18))+0.32*COS(RADIANS(3*AA18+6))-0.2*COS(RADIANS(4*AA18-63))</f>
        <v>0.7212388188240971</v>
      </c>
      <c r="AF18" s="10">
        <f aca="true" t="shared" si="56" ref="AF18:AF42">1+0.015*Z18*AE18</f>
        <v>1.0404032062904536</v>
      </c>
      <c r="AG18" s="10">
        <f aca="true" t="shared" si="57" ref="AG18:AG42">30*EXP(-1*((AA18-275)/25)^2)</f>
        <v>28.816597862060796</v>
      </c>
      <c r="AH18" s="10">
        <f aca="true" t="shared" si="58" ref="AH18:AH42">2*SQRT(Z18^7/(Z18^7+$B$2))</f>
        <v>0.0025769072018091655</v>
      </c>
      <c r="AI18" s="10">
        <f aca="true" t="shared" si="59" ref="AI18:AI42">-SIN(RADIANS(2*AG18))*AH18</f>
        <v>-0.002176554333312374</v>
      </c>
      <c r="AJ18" s="10">
        <f aca="true" t="shared" si="60" ref="AJ18:AJ42">V18/AC18/$B$3</f>
        <v>0</v>
      </c>
      <c r="AK18" s="10">
        <f aca="true" t="shared" si="61" ref="AK18:AK42">W18/AD18/$B$4</f>
        <v>0</v>
      </c>
      <c r="AL18" s="10">
        <f aca="true" t="shared" si="62" ref="AL18:AL42">X18/AF18/$B$5</f>
        <v>-7.179162640001562</v>
      </c>
      <c r="AM18" s="11">
        <f aca="true" t="shared" si="63" ref="AM18:AM42">SQRT(AJ18^2+AK18^2+AL18^2+AI18*AK18*AL18)</f>
        <v>7.179162640001562</v>
      </c>
      <c r="AN18" s="28">
        <f t="shared" si="33"/>
        <v>0</v>
      </c>
      <c r="AO18" s="33">
        <f t="shared" si="34"/>
        <v>0</v>
      </c>
      <c r="AP18" s="28">
        <v>2</v>
      </c>
      <c r="AQ18" s="28" t="s">
        <v>47</v>
      </c>
      <c r="AR18" s="22"/>
      <c r="AS18" s="22"/>
    </row>
    <row r="19" spans="1:45" s="19" customFormat="1" ht="12.75">
      <c r="A19" s="10">
        <v>50</v>
      </c>
      <c r="B19" s="10">
        <v>2.49</v>
      </c>
      <c r="C19" s="10">
        <v>-0.001</v>
      </c>
      <c r="D19" s="10">
        <v>50</v>
      </c>
      <c r="E19" s="10">
        <v>-2.49</v>
      </c>
      <c r="F19" s="10">
        <v>0.00110000000000001</v>
      </c>
      <c r="G19" s="10">
        <f t="shared" si="35"/>
        <v>2.490000200803205</v>
      </c>
      <c r="H19" s="10">
        <f t="shared" si="36"/>
        <v>2.4900002429718757</v>
      </c>
      <c r="I19" s="10">
        <f t="shared" si="37"/>
        <v>2.4900002218875406</v>
      </c>
      <c r="J19" s="10">
        <f t="shared" si="3"/>
        <v>0.49984408862445945</v>
      </c>
      <c r="K19" s="10">
        <f t="shared" si="38"/>
        <v>50</v>
      </c>
      <c r="L19" s="10">
        <f t="shared" si="39"/>
        <v>3.7346117806749044</v>
      </c>
      <c r="M19" s="10">
        <f t="shared" si="40"/>
        <v>-0.001</v>
      </c>
      <c r="N19" s="10">
        <f t="shared" si="41"/>
        <v>50</v>
      </c>
      <c r="O19" s="10">
        <f t="shared" si="42"/>
        <v>-3.7346117806749044</v>
      </c>
      <c r="P19" s="10">
        <f t="shared" si="43"/>
        <v>0.00110000000000001</v>
      </c>
      <c r="Q19" s="10">
        <f t="shared" si="44"/>
        <v>3.734611914557626</v>
      </c>
      <c r="R19" s="10">
        <f t="shared" si="45"/>
        <v>3.7346119426729976</v>
      </c>
      <c r="S19" s="10">
        <f t="shared" si="46"/>
        <v>359.984658170244</v>
      </c>
      <c r="T19" s="10">
        <f t="shared" si="47"/>
        <v>179.98312398735314</v>
      </c>
      <c r="U19" s="10">
        <f t="shared" si="31"/>
        <v>179.9984658171091</v>
      </c>
      <c r="V19" s="10">
        <f t="shared" si="48"/>
        <v>0</v>
      </c>
      <c r="W19" s="10">
        <f t="shared" si="49"/>
        <v>2.8115371364378916E-08</v>
      </c>
      <c r="X19" s="10">
        <f t="shared" si="50"/>
        <v>7.469223856561211</v>
      </c>
      <c r="Y19" s="10">
        <f t="shared" si="51"/>
        <v>50</v>
      </c>
      <c r="Z19" s="10">
        <f t="shared" si="52"/>
        <v>3.734611928615312</v>
      </c>
      <c r="AA19" s="10">
        <f t="shared" si="32"/>
        <v>89.98389107879859</v>
      </c>
      <c r="AB19" s="10">
        <f t="shared" si="53"/>
        <v>0</v>
      </c>
      <c r="AC19" s="10">
        <f t="shared" si="20"/>
        <v>1</v>
      </c>
      <c r="AD19" s="10">
        <f t="shared" si="54"/>
        <v>1.168057536787689</v>
      </c>
      <c r="AE19" s="10">
        <f t="shared" si="55"/>
        <v>0.6175416812979587</v>
      </c>
      <c r="AF19" s="10">
        <f t="shared" si="56"/>
        <v>1.0345941779408876</v>
      </c>
      <c r="AG19" s="10">
        <f t="shared" si="57"/>
        <v>4.9092325394489285E-23</v>
      </c>
      <c r="AH19" s="10">
        <f t="shared" si="58"/>
        <v>0.002576907235730965</v>
      </c>
      <c r="AI19" s="10">
        <f t="shared" si="59"/>
        <v>-4.415905311107018E-27</v>
      </c>
      <c r="AJ19" s="10">
        <f t="shared" si="60"/>
        <v>0</v>
      </c>
      <c r="AK19" s="10">
        <f t="shared" si="61"/>
        <v>2.4070193872212717E-08</v>
      </c>
      <c r="AL19" s="10">
        <f t="shared" si="62"/>
        <v>7.219472152285754</v>
      </c>
      <c r="AM19" s="11">
        <f t="shared" si="63"/>
        <v>7.219472152285754</v>
      </c>
      <c r="AN19" s="28">
        <f t="shared" si="33"/>
        <v>2</v>
      </c>
      <c r="AO19" s="33">
        <f t="shared" si="34"/>
        <v>2</v>
      </c>
      <c r="AP19" s="30" t="s">
        <v>50</v>
      </c>
      <c r="AQ19" s="28"/>
      <c r="AR19" s="22"/>
      <c r="AS19" s="22"/>
    </row>
    <row r="20" spans="1:45" s="19" customFormat="1" ht="12.75">
      <c r="A20" s="10">
        <v>50</v>
      </c>
      <c r="B20" s="10">
        <v>2.49</v>
      </c>
      <c r="C20" s="10">
        <v>-0.001</v>
      </c>
      <c r="D20" s="10">
        <v>50</v>
      </c>
      <c r="E20" s="10">
        <v>-2.49</v>
      </c>
      <c r="F20" s="10">
        <v>0.00120000000000001</v>
      </c>
      <c r="G20" s="10">
        <f t="shared" si="35"/>
        <v>2.490000200803205</v>
      </c>
      <c r="H20" s="10">
        <f t="shared" si="36"/>
        <v>2.49000028915661</v>
      </c>
      <c r="I20" s="10">
        <f t="shared" si="37"/>
        <v>2.4900002449799077</v>
      </c>
      <c r="J20" s="10">
        <f t="shared" si="3"/>
        <v>0.4998440886193987</v>
      </c>
      <c r="K20" s="10">
        <f t="shared" si="38"/>
        <v>50</v>
      </c>
      <c r="L20" s="10">
        <f t="shared" si="39"/>
        <v>3.734611780662303</v>
      </c>
      <c r="M20" s="10">
        <f t="shared" si="40"/>
        <v>-0.001</v>
      </c>
      <c r="N20" s="10">
        <f t="shared" si="41"/>
        <v>50</v>
      </c>
      <c r="O20" s="10">
        <f t="shared" si="42"/>
        <v>-3.734611780662303</v>
      </c>
      <c r="P20" s="10">
        <f t="shared" si="43"/>
        <v>0.00120000000000001</v>
      </c>
      <c r="Q20" s="10">
        <f t="shared" si="44"/>
        <v>3.7346119145450247</v>
      </c>
      <c r="R20" s="10">
        <f t="shared" si="45"/>
        <v>3.734611973453421</v>
      </c>
      <c r="S20" s="10">
        <f t="shared" si="46"/>
        <v>359.98465817024396</v>
      </c>
      <c r="T20" s="10">
        <f t="shared" si="47"/>
        <v>179.98158980448636</v>
      </c>
      <c r="U20" s="10">
        <f t="shared" si="31"/>
        <v>179.9969316342424</v>
      </c>
      <c r="V20" s="10">
        <f t="shared" si="48"/>
        <v>0</v>
      </c>
      <c r="W20" s="10">
        <f t="shared" si="49"/>
        <v>5.890839638311718E-08</v>
      </c>
      <c r="X20" s="10">
        <f t="shared" si="50"/>
        <v>7.469223885320792</v>
      </c>
      <c r="Y20" s="10">
        <f t="shared" si="51"/>
        <v>50</v>
      </c>
      <c r="Z20" s="10">
        <f t="shared" si="52"/>
        <v>3.734611943999223</v>
      </c>
      <c r="AA20" s="10">
        <f t="shared" si="32"/>
        <v>89.98312398736516</v>
      </c>
      <c r="AB20" s="10">
        <f t="shared" si="53"/>
        <v>0</v>
      </c>
      <c r="AC20" s="10">
        <f t="shared" si="20"/>
        <v>1</v>
      </c>
      <c r="AD20" s="10">
        <f t="shared" si="54"/>
        <v>1.168057537479965</v>
      </c>
      <c r="AE20" s="10">
        <f t="shared" si="55"/>
        <v>0.6175364795809927</v>
      </c>
      <c r="AF20" s="10">
        <f t="shared" si="56"/>
        <v>1.0345938866874762</v>
      </c>
      <c r="AG20" s="10">
        <f t="shared" si="57"/>
        <v>4.907003475422901E-23</v>
      </c>
      <c r="AH20" s="10">
        <f t="shared" si="58"/>
        <v>0.002576907272883409</v>
      </c>
      <c r="AI20" s="10">
        <f t="shared" si="59"/>
        <v>-4.413900308658593E-27</v>
      </c>
      <c r="AJ20" s="10">
        <f t="shared" si="60"/>
        <v>0</v>
      </c>
      <c r="AK20" s="10">
        <f t="shared" si="61"/>
        <v>5.043278647917427E-08</v>
      </c>
      <c r="AL20" s="10">
        <f t="shared" si="62"/>
        <v>7.2194742124714</v>
      </c>
      <c r="AM20" s="11">
        <f t="shared" si="63"/>
        <v>7.2194742124714</v>
      </c>
      <c r="AN20" s="28">
        <f t="shared" si="33"/>
        <v>2</v>
      </c>
      <c r="AO20" s="33">
        <f t="shared" si="34"/>
        <v>2</v>
      </c>
      <c r="AP20" s="28">
        <v>0</v>
      </c>
      <c r="AQ20" s="29" t="s">
        <v>51</v>
      </c>
      <c r="AR20" s="22"/>
      <c r="AS20" s="22"/>
    </row>
    <row r="21" spans="1:45" s="19" customFormat="1" ht="12.75">
      <c r="A21" s="10">
        <v>50</v>
      </c>
      <c r="B21" s="10">
        <v>-0.001</v>
      </c>
      <c r="C21" s="10">
        <v>2.49</v>
      </c>
      <c r="D21" s="10">
        <v>50</v>
      </c>
      <c r="E21" s="10">
        <v>0.00090000000000001</v>
      </c>
      <c r="F21" s="10">
        <v>-2.49</v>
      </c>
      <c r="G21" s="10">
        <f t="shared" si="35"/>
        <v>2.490000200803205</v>
      </c>
      <c r="H21" s="10">
        <f t="shared" si="36"/>
        <v>2.490000162650597</v>
      </c>
      <c r="I21" s="10">
        <f t="shared" si="37"/>
        <v>2.4900001817269013</v>
      </c>
      <c r="J21" s="10">
        <f t="shared" si="3"/>
        <v>0.49984408863326074</v>
      </c>
      <c r="K21" s="10">
        <f t="shared" si="38"/>
        <v>50</v>
      </c>
      <c r="L21" s="10">
        <f t="shared" si="39"/>
        <v>-0.0014998440886332606</v>
      </c>
      <c r="M21" s="10">
        <f t="shared" si="40"/>
        <v>2.49</v>
      </c>
      <c r="N21" s="10">
        <f t="shared" si="41"/>
        <v>50</v>
      </c>
      <c r="O21" s="10">
        <f t="shared" si="42"/>
        <v>0.0013498596797699494</v>
      </c>
      <c r="P21" s="10">
        <f t="shared" si="43"/>
        <v>-2.49</v>
      </c>
      <c r="Q21" s="10">
        <f t="shared" si="44"/>
        <v>2.4900004517132706</v>
      </c>
      <c r="R21" s="10">
        <f t="shared" si="45"/>
        <v>2.4900003658877554</v>
      </c>
      <c r="S21" s="10">
        <f t="shared" si="46"/>
        <v>90.03451193807764</v>
      </c>
      <c r="T21" s="10">
        <f t="shared" si="47"/>
        <v>270.0310607449836</v>
      </c>
      <c r="U21" s="10">
        <f t="shared" si="31"/>
        <v>179.996548806906</v>
      </c>
      <c r="V21" s="10">
        <f t="shared" si="48"/>
        <v>0</v>
      </c>
      <c r="W21" s="10">
        <f t="shared" si="49"/>
        <v>-8.582551513924841E-08</v>
      </c>
      <c r="X21" s="10">
        <f t="shared" si="50"/>
        <v>4.98000081534246</v>
      </c>
      <c r="Y21" s="10">
        <f t="shared" si="51"/>
        <v>50</v>
      </c>
      <c r="Z21" s="10">
        <f t="shared" si="52"/>
        <v>2.4900004088005128</v>
      </c>
      <c r="AA21" s="10">
        <f t="shared" si="32"/>
        <v>180.03278634153062</v>
      </c>
      <c r="AB21" s="10">
        <f t="shared" si="53"/>
        <v>0</v>
      </c>
      <c r="AC21" s="10">
        <f t="shared" si="20"/>
        <v>1</v>
      </c>
      <c r="AD21" s="10">
        <f t="shared" si="54"/>
        <v>1.1120500183960231</v>
      </c>
      <c r="AE21" s="10">
        <f t="shared" si="55"/>
        <v>0.9778779109917637</v>
      </c>
      <c r="AF21" s="10">
        <f t="shared" si="56"/>
        <v>1.0365237459718972</v>
      </c>
      <c r="AG21" s="10">
        <f t="shared" si="57"/>
        <v>1.6226947197162362E-05</v>
      </c>
      <c r="AH21" s="10">
        <f t="shared" si="58"/>
        <v>0.0006236456660119961</v>
      </c>
      <c r="AI21" s="10">
        <f t="shared" si="59"/>
        <v>-3.5324993841141854E-10</v>
      </c>
      <c r="AJ21" s="10">
        <f t="shared" si="60"/>
        <v>0</v>
      </c>
      <c r="AK21" s="10">
        <f t="shared" si="61"/>
        <v>-7.717774715119355E-08</v>
      </c>
      <c r="AL21" s="10">
        <f t="shared" si="62"/>
        <v>4.804521685774751</v>
      </c>
      <c r="AM21" s="11">
        <f t="shared" si="63"/>
        <v>4.804521685774752</v>
      </c>
      <c r="AN21" s="28">
        <f t="shared" si="33"/>
        <v>0</v>
      </c>
      <c r="AO21" s="33">
        <f t="shared" si="34"/>
        <v>0</v>
      </c>
      <c r="AP21" s="28">
        <v>1</v>
      </c>
      <c r="AQ21" s="28" t="s">
        <v>52</v>
      </c>
      <c r="AR21" s="22"/>
      <c r="AS21" s="22"/>
    </row>
    <row r="22" spans="1:45" s="19" customFormat="1" ht="12.75">
      <c r="A22" s="10">
        <v>50</v>
      </c>
      <c r="B22" s="10">
        <v>-0.001</v>
      </c>
      <c r="C22" s="10">
        <v>2.49</v>
      </c>
      <c r="D22" s="10">
        <v>50</v>
      </c>
      <c r="E22" s="10">
        <v>0.00100000000000001</v>
      </c>
      <c r="F22" s="10">
        <v>-2.49</v>
      </c>
      <c r="G22" s="10">
        <f t="shared" si="35"/>
        <v>2.490000200803205</v>
      </c>
      <c r="H22" s="10">
        <f t="shared" si="36"/>
        <v>2.490000200803205</v>
      </c>
      <c r="I22" s="10">
        <f t="shared" si="37"/>
        <v>2.490000200803205</v>
      </c>
      <c r="J22" s="10">
        <f t="shared" si="3"/>
        <v>0.49984408862908014</v>
      </c>
      <c r="K22" s="10">
        <f t="shared" si="38"/>
        <v>50</v>
      </c>
      <c r="L22" s="10">
        <f t="shared" si="39"/>
        <v>-0.0014998440886290802</v>
      </c>
      <c r="M22" s="10">
        <f t="shared" si="40"/>
        <v>2.49</v>
      </c>
      <c r="N22" s="10">
        <f t="shared" si="41"/>
        <v>50</v>
      </c>
      <c r="O22" s="10">
        <f t="shared" si="42"/>
        <v>0.0014998440886290951</v>
      </c>
      <c r="P22" s="10">
        <f t="shared" si="43"/>
        <v>-2.49</v>
      </c>
      <c r="Q22" s="10">
        <f t="shared" si="44"/>
        <v>2.4900004517132706</v>
      </c>
      <c r="R22" s="10">
        <f t="shared" si="45"/>
        <v>2.4900004517132706</v>
      </c>
      <c r="S22" s="10">
        <f t="shared" si="46"/>
        <v>90.03451193807754</v>
      </c>
      <c r="T22" s="10">
        <f t="shared" si="47"/>
        <v>270.03451193807757</v>
      </c>
      <c r="U22" s="10">
        <f t="shared" si="31"/>
        <v>180.00000000000003</v>
      </c>
      <c r="V22" s="10">
        <f t="shared" si="48"/>
        <v>0</v>
      </c>
      <c r="W22" s="10">
        <f t="shared" si="49"/>
        <v>0</v>
      </c>
      <c r="X22" s="10">
        <f t="shared" si="50"/>
        <v>4.980000903426541</v>
      </c>
      <c r="Y22" s="10">
        <f t="shared" si="51"/>
        <v>50</v>
      </c>
      <c r="Z22" s="10">
        <f t="shared" si="52"/>
        <v>2.4900004517132706</v>
      </c>
      <c r="AA22" s="10">
        <f t="shared" si="32"/>
        <v>180.03451193807757</v>
      </c>
      <c r="AB22" s="10">
        <f t="shared" si="53"/>
        <v>0</v>
      </c>
      <c r="AC22" s="10">
        <f t="shared" si="20"/>
        <v>1</v>
      </c>
      <c r="AD22" s="10">
        <f t="shared" si="54"/>
        <v>1.112050020327097</v>
      </c>
      <c r="AE22" s="10">
        <f t="shared" si="55"/>
        <v>0.9778620821893717</v>
      </c>
      <c r="AF22" s="10">
        <f t="shared" si="56"/>
        <v>1.0365231553954721</v>
      </c>
      <c r="AG22" s="10">
        <f t="shared" si="57"/>
        <v>1.6235458767465243E-05</v>
      </c>
      <c r="AH22" s="10">
        <f t="shared" si="58"/>
        <v>0.0006236457036297557</v>
      </c>
      <c r="AI22" s="10">
        <f t="shared" si="59"/>
        <v>-3.534352510022253E-10</v>
      </c>
      <c r="AJ22" s="10">
        <f t="shared" si="60"/>
        <v>0</v>
      </c>
      <c r="AK22" s="10">
        <f t="shared" si="61"/>
        <v>0</v>
      </c>
      <c r="AL22" s="10">
        <f t="shared" si="62"/>
        <v>4.8045245082117685</v>
      </c>
      <c r="AM22" s="11">
        <f t="shared" si="63"/>
        <v>4.8045245082117685</v>
      </c>
      <c r="AN22" s="28">
        <f t="shared" si="33"/>
        <v>0</v>
      </c>
      <c r="AO22" s="33">
        <f t="shared" si="34"/>
        <v>0</v>
      </c>
      <c r="AP22" s="28">
        <v>2</v>
      </c>
      <c r="AQ22" s="28" t="s">
        <v>53</v>
      </c>
      <c r="AR22" s="22"/>
      <c r="AS22" s="22"/>
    </row>
    <row r="23" spans="1:45" s="19" customFormat="1" ht="12.75">
      <c r="A23" s="10">
        <v>50</v>
      </c>
      <c r="B23" s="10">
        <v>-0.001</v>
      </c>
      <c r="C23" s="10">
        <v>2.49</v>
      </c>
      <c r="D23" s="10">
        <v>50</v>
      </c>
      <c r="E23" s="10">
        <v>0.00110000000000001</v>
      </c>
      <c r="F23" s="10">
        <v>-2.49</v>
      </c>
      <c r="G23" s="10">
        <f t="shared" si="35"/>
        <v>2.490000200803205</v>
      </c>
      <c r="H23" s="10">
        <f t="shared" si="36"/>
        <v>2.4900002429718757</v>
      </c>
      <c r="I23" s="10">
        <f t="shared" si="37"/>
        <v>2.4900002218875406</v>
      </c>
      <c r="J23" s="10">
        <f t="shared" si="3"/>
        <v>0.49984408862445945</v>
      </c>
      <c r="K23" s="10">
        <f t="shared" si="38"/>
        <v>50</v>
      </c>
      <c r="L23" s="10">
        <f t="shared" si="39"/>
        <v>-0.0014998440886244595</v>
      </c>
      <c r="M23" s="10">
        <f t="shared" si="40"/>
        <v>2.49</v>
      </c>
      <c r="N23" s="10">
        <f t="shared" si="41"/>
        <v>50</v>
      </c>
      <c r="O23" s="10">
        <f t="shared" si="42"/>
        <v>0.0016498284974869205</v>
      </c>
      <c r="P23" s="10">
        <f t="shared" si="43"/>
        <v>-2.49</v>
      </c>
      <c r="Q23" s="10">
        <f t="shared" si="44"/>
        <v>2.4900004517132706</v>
      </c>
      <c r="R23" s="10">
        <f t="shared" si="45"/>
        <v>2.4900005465730466</v>
      </c>
      <c r="S23" s="10">
        <f t="shared" si="46"/>
        <v>90.03451193807744</v>
      </c>
      <c r="T23" s="10">
        <f t="shared" si="47"/>
        <v>270.037963130921</v>
      </c>
      <c r="U23" s="10">
        <f t="shared" si="31"/>
        <v>-179.99654880715644</v>
      </c>
      <c r="V23" s="10">
        <f t="shared" si="48"/>
        <v>0</v>
      </c>
      <c r="W23" s="10">
        <f t="shared" si="49"/>
        <v>9.485977603418405E-08</v>
      </c>
      <c r="X23" s="10">
        <f t="shared" si="50"/>
        <v>-4.9800009960277505</v>
      </c>
      <c r="Y23" s="10">
        <f t="shared" si="51"/>
        <v>50</v>
      </c>
      <c r="Z23" s="10">
        <f t="shared" si="52"/>
        <v>2.4900004991431586</v>
      </c>
      <c r="AA23" s="10">
        <f t="shared" si="32"/>
        <v>0.036237534499235835</v>
      </c>
      <c r="AB23" s="10">
        <f t="shared" si="53"/>
        <v>0</v>
      </c>
      <c r="AC23" s="10">
        <f t="shared" si="20"/>
        <v>1</v>
      </c>
      <c r="AD23" s="10">
        <f t="shared" si="54"/>
        <v>1.112050022461442</v>
      </c>
      <c r="AE23" s="10">
        <f t="shared" si="55"/>
        <v>1.3196560941800901</v>
      </c>
      <c r="AF23" s="10">
        <f t="shared" si="56"/>
        <v>1.049289164998086</v>
      </c>
      <c r="AG23" s="10">
        <f t="shared" si="57"/>
        <v>8.736495586851544E-52</v>
      </c>
      <c r="AH23" s="10">
        <f t="shared" si="58"/>
        <v>0.0006236457452072797</v>
      </c>
      <c r="AI23" s="10">
        <f t="shared" si="59"/>
        <v>-1.9018777114353047E-56</v>
      </c>
      <c r="AJ23" s="10">
        <f t="shared" si="60"/>
        <v>0</v>
      </c>
      <c r="AK23" s="10">
        <f t="shared" si="61"/>
        <v>8.530171675570746E-08</v>
      </c>
      <c r="AL23" s="10">
        <f t="shared" si="62"/>
        <v>-4.746071113806683</v>
      </c>
      <c r="AM23" s="11">
        <f t="shared" si="63"/>
        <v>4.746071113806684</v>
      </c>
      <c r="AN23" s="28">
        <f t="shared" si="33"/>
        <v>1</v>
      </c>
      <c r="AO23" s="33">
        <f t="shared" si="34"/>
        <v>2</v>
      </c>
      <c r="AP23" s="28">
        <v>3</v>
      </c>
      <c r="AQ23" s="28" t="s">
        <v>54</v>
      </c>
      <c r="AR23" s="22"/>
      <c r="AS23" s="22"/>
    </row>
    <row r="24" spans="1:43" s="19" customFormat="1" ht="12.75">
      <c r="A24" s="10">
        <v>50</v>
      </c>
      <c r="B24" s="10">
        <v>2.5</v>
      </c>
      <c r="C24" s="10">
        <v>0</v>
      </c>
      <c r="D24" s="10">
        <v>50</v>
      </c>
      <c r="E24" s="10">
        <v>0</v>
      </c>
      <c r="F24" s="10">
        <v>-2.5</v>
      </c>
      <c r="G24" s="10">
        <f t="shared" si="35"/>
        <v>2.5</v>
      </c>
      <c r="H24" s="10">
        <f t="shared" si="36"/>
        <v>2.5</v>
      </c>
      <c r="I24" s="10">
        <f t="shared" si="37"/>
        <v>2.5</v>
      </c>
      <c r="J24" s="10">
        <f t="shared" si="3"/>
        <v>0.49984188612489727</v>
      </c>
      <c r="K24" s="10">
        <f t="shared" si="38"/>
        <v>50</v>
      </c>
      <c r="L24" s="10">
        <f t="shared" si="39"/>
        <v>3.749604715312243</v>
      </c>
      <c r="M24" s="10">
        <f t="shared" si="40"/>
        <v>0</v>
      </c>
      <c r="N24" s="10">
        <f t="shared" si="41"/>
        <v>50</v>
      </c>
      <c r="O24" s="10">
        <f t="shared" si="42"/>
        <v>0</v>
      </c>
      <c r="P24" s="10">
        <f t="shared" si="43"/>
        <v>-2.5</v>
      </c>
      <c r="Q24" s="10">
        <f t="shared" si="44"/>
        <v>3.749604715312243</v>
      </c>
      <c r="R24" s="10">
        <f t="shared" si="45"/>
        <v>2.5</v>
      </c>
      <c r="S24" s="10">
        <f t="shared" si="46"/>
        <v>0</v>
      </c>
      <c r="T24" s="10">
        <f t="shared" si="47"/>
        <v>270</v>
      </c>
      <c r="U24" s="10">
        <f t="shared" si="31"/>
        <v>-90</v>
      </c>
      <c r="V24" s="10">
        <f t="shared" si="48"/>
        <v>0</v>
      </c>
      <c r="W24" s="10">
        <f t="shared" si="49"/>
        <v>-1.249604715312243</v>
      </c>
      <c r="X24" s="10">
        <f t="shared" si="50"/>
        <v>-4.329898795186929</v>
      </c>
      <c r="Y24" s="10">
        <f t="shared" si="51"/>
        <v>50</v>
      </c>
      <c r="Z24" s="10">
        <f t="shared" si="52"/>
        <v>3.1248023576561215</v>
      </c>
      <c r="AA24" s="10">
        <f t="shared" si="32"/>
        <v>315</v>
      </c>
      <c r="AB24" s="10">
        <f t="shared" si="53"/>
        <v>0</v>
      </c>
      <c r="AC24" s="10">
        <f t="shared" si="20"/>
        <v>1</v>
      </c>
      <c r="AD24" s="10">
        <f t="shared" si="54"/>
        <v>1.1406161060945255</v>
      </c>
      <c r="AE24" s="10">
        <f t="shared" si="55"/>
        <v>0.8454163371445331</v>
      </c>
      <c r="AF24" s="10">
        <f t="shared" si="56"/>
        <v>1.0396263844526537</v>
      </c>
      <c r="AG24" s="10">
        <f t="shared" si="57"/>
        <v>2.319142213298991</v>
      </c>
      <c r="AH24" s="10">
        <f t="shared" si="58"/>
        <v>0.0013807619147158448</v>
      </c>
      <c r="AI24" s="10">
        <f t="shared" si="59"/>
        <v>-0.00011165523401781896</v>
      </c>
      <c r="AJ24" s="10">
        <f t="shared" si="60"/>
        <v>0</v>
      </c>
      <c r="AK24" s="10">
        <f t="shared" si="61"/>
        <v>-1.0955524024563312</v>
      </c>
      <c r="AL24" s="10">
        <f t="shared" si="62"/>
        <v>-4.16486043442092</v>
      </c>
      <c r="AM24" s="11">
        <f t="shared" si="63"/>
        <v>4.306482095827058</v>
      </c>
      <c r="AN24" s="28">
        <f>IF((T24-S24)&gt;180,1,IF((T24-S24)&lt;-180,2,0))</f>
        <v>1</v>
      </c>
      <c r="AO24" s="33">
        <f t="shared" si="34"/>
        <v>1</v>
      </c>
      <c r="AP24" s="28"/>
      <c r="AQ24" s="28"/>
    </row>
    <row r="25" spans="1:43" s="19" customFormat="1" ht="12.75">
      <c r="A25" s="14">
        <v>50</v>
      </c>
      <c r="B25" s="14">
        <v>2.5</v>
      </c>
      <c r="C25" s="14">
        <v>0</v>
      </c>
      <c r="D25" s="14">
        <v>73</v>
      </c>
      <c r="E25" s="14">
        <v>25</v>
      </c>
      <c r="F25" s="14">
        <v>-18</v>
      </c>
      <c r="G25" s="14">
        <f t="shared" si="35"/>
        <v>2.5</v>
      </c>
      <c r="H25" s="14">
        <f t="shared" si="36"/>
        <v>30.805843601498726</v>
      </c>
      <c r="I25" s="14">
        <f t="shared" si="37"/>
        <v>16.65292180074936</v>
      </c>
      <c r="J25" s="14">
        <f t="shared" si="3"/>
        <v>0.3827495365155794</v>
      </c>
      <c r="K25" s="14">
        <f t="shared" si="38"/>
        <v>50</v>
      </c>
      <c r="L25" s="14">
        <f t="shared" si="39"/>
        <v>3.4568738412889486</v>
      </c>
      <c r="M25" s="14">
        <f t="shared" si="40"/>
        <v>0</v>
      </c>
      <c r="N25" s="14">
        <f t="shared" si="41"/>
        <v>73</v>
      </c>
      <c r="O25" s="14">
        <f t="shared" si="42"/>
        <v>34.56873841288949</v>
      </c>
      <c r="P25" s="14">
        <f t="shared" si="43"/>
        <v>-18</v>
      </c>
      <c r="Q25" s="14">
        <f t="shared" si="44"/>
        <v>3.4568738412889486</v>
      </c>
      <c r="R25" s="14">
        <f t="shared" si="45"/>
        <v>38.97432071837534</v>
      </c>
      <c r="S25" s="14">
        <f t="shared" si="46"/>
        <v>0</v>
      </c>
      <c r="T25" s="14">
        <f t="shared" si="47"/>
        <v>332.4939315048694</v>
      </c>
      <c r="U25" s="14">
        <f t="shared" si="31"/>
        <v>-27.50606849513059</v>
      </c>
      <c r="V25" s="14">
        <f t="shared" si="48"/>
        <v>23</v>
      </c>
      <c r="W25" s="14">
        <f t="shared" si="49"/>
        <v>35.51744687708639</v>
      </c>
      <c r="X25" s="14">
        <f t="shared" si="50"/>
        <v>-5.518974946034728</v>
      </c>
      <c r="Y25" s="14">
        <f t="shared" si="51"/>
        <v>61.5</v>
      </c>
      <c r="Z25" s="14">
        <f t="shared" si="52"/>
        <v>21.215597279832142</v>
      </c>
      <c r="AA25" s="14">
        <f t="shared" si="32"/>
        <v>346.2469657524347</v>
      </c>
      <c r="AB25" s="14">
        <f t="shared" si="53"/>
        <v>132.25</v>
      </c>
      <c r="AC25" s="14">
        <f t="shared" si="20"/>
        <v>1.1607712132346029</v>
      </c>
      <c r="AD25" s="14">
        <f t="shared" si="54"/>
        <v>1.9547018775924463</v>
      </c>
      <c r="AE25" s="14">
        <f t="shared" si="55"/>
        <v>1.4453028836296054</v>
      </c>
      <c r="AF25" s="14">
        <f t="shared" si="56"/>
        <v>1.459944458896987</v>
      </c>
      <c r="AG25" s="14">
        <f t="shared" si="57"/>
        <v>0.00890973460067627</v>
      </c>
      <c r="AH25" s="14">
        <f t="shared" si="58"/>
        <v>0.9811757680447878</v>
      </c>
      <c r="AI25" s="14">
        <f t="shared" si="59"/>
        <v>-0.00030515390917990146</v>
      </c>
      <c r="AJ25" s="14">
        <f t="shared" si="60"/>
        <v>19.814412812588834</v>
      </c>
      <c r="AK25" s="14">
        <f t="shared" si="61"/>
        <v>18.170262833548957</v>
      </c>
      <c r="AL25" s="14">
        <f t="shared" si="62"/>
        <v>-3.780263634278531</v>
      </c>
      <c r="AM25" s="15">
        <f t="shared" si="63"/>
        <v>27.14923130074626</v>
      </c>
      <c r="AN25" s="28">
        <f t="shared" si="33"/>
        <v>1</v>
      </c>
      <c r="AO25" s="33">
        <f t="shared" si="34"/>
        <v>1</v>
      </c>
      <c r="AP25" s="28"/>
      <c r="AQ25" s="28"/>
    </row>
    <row r="26" spans="1:43" s="19" customFormat="1" ht="12.75">
      <c r="A26" s="14">
        <v>50</v>
      </c>
      <c r="B26" s="14">
        <v>2.5</v>
      </c>
      <c r="C26" s="14">
        <v>0</v>
      </c>
      <c r="D26" s="14">
        <v>61</v>
      </c>
      <c r="E26" s="14">
        <v>-5</v>
      </c>
      <c r="F26" s="14">
        <v>29</v>
      </c>
      <c r="G26" s="14">
        <f t="shared" si="35"/>
        <v>2.5</v>
      </c>
      <c r="H26" s="14">
        <f t="shared" si="36"/>
        <v>29.427877939124322</v>
      </c>
      <c r="I26" s="14">
        <f t="shared" si="37"/>
        <v>15.963938969562161</v>
      </c>
      <c r="J26" s="14">
        <f t="shared" si="3"/>
        <v>0.39814850862282825</v>
      </c>
      <c r="K26" s="14">
        <f t="shared" si="38"/>
        <v>50</v>
      </c>
      <c r="L26" s="14">
        <f t="shared" si="39"/>
        <v>3.4953712715570706</v>
      </c>
      <c r="M26" s="14">
        <f t="shared" si="40"/>
        <v>0</v>
      </c>
      <c r="N26" s="14">
        <f t="shared" si="41"/>
        <v>61</v>
      </c>
      <c r="O26" s="14">
        <f t="shared" si="42"/>
        <v>-6.990742543114141</v>
      </c>
      <c r="P26" s="14">
        <f t="shared" si="43"/>
        <v>29</v>
      </c>
      <c r="Q26" s="14">
        <f t="shared" si="44"/>
        <v>3.4953712715570706</v>
      </c>
      <c r="R26" s="14">
        <f t="shared" si="45"/>
        <v>29.83069696309669</v>
      </c>
      <c r="S26" s="14">
        <f t="shared" si="46"/>
        <v>0</v>
      </c>
      <c r="T26" s="14">
        <f t="shared" si="47"/>
        <v>103.5531500001632</v>
      </c>
      <c r="U26" s="14">
        <f t="shared" si="31"/>
        <v>103.5531500001632</v>
      </c>
      <c r="V26" s="14">
        <f t="shared" si="48"/>
        <v>11</v>
      </c>
      <c r="W26" s="14">
        <f t="shared" si="49"/>
        <v>26.335325691539616</v>
      </c>
      <c r="X26" s="14">
        <f t="shared" si="50"/>
        <v>16.043977176958702</v>
      </c>
      <c r="Y26" s="14">
        <f t="shared" si="51"/>
        <v>55.5</v>
      </c>
      <c r="Z26" s="14">
        <f t="shared" si="52"/>
        <v>16.66303411732688</v>
      </c>
      <c r="AA26" s="14">
        <f t="shared" si="32"/>
        <v>51.7765750000816</v>
      </c>
      <c r="AB26" s="14">
        <f t="shared" si="53"/>
        <v>30.25</v>
      </c>
      <c r="AC26" s="14">
        <f t="shared" si="20"/>
        <v>1.0640101146391678</v>
      </c>
      <c r="AD26" s="14">
        <f t="shared" si="54"/>
        <v>1.7498365352797096</v>
      </c>
      <c r="AE26" s="14">
        <f t="shared" si="55"/>
        <v>0.6447490125480836</v>
      </c>
      <c r="AF26" s="14">
        <f t="shared" si="56"/>
        <v>1.161152121898023</v>
      </c>
      <c r="AG26" s="14">
        <f t="shared" si="57"/>
        <v>7.121900354611541E-34</v>
      </c>
      <c r="AH26" s="14">
        <f t="shared" si="58"/>
        <v>0.46994437766877467</v>
      </c>
      <c r="AI26" s="14">
        <f t="shared" si="59"/>
        <v>-1.1682874579628507E-35</v>
      </c>
      <c r="AJ26" s="14">
        <f t="shared" si="60"/>
        <v>10.338247586800781</v>
      </c>
      <c r="AK26" s="14">
        <f t="shared" si="61"/>
        <v>15.050163349875387</v>
      </c>
      <c r="AL26" s="14">
        <f t="shared" si="62"/>
        <v>13.817291356048306</v>
      </c>
      <c r="AM26" s="15">
        <f t="shared" si="63"/>
        <v>22.897692469806906</v>
      </c>
      <c r="AN26" s="28">
        <f t="shared" si="33"/>
        <v>0</v>
      </c>
      <c r="AO26" s="33">
        <f t="shared" si="34"/>
        <v>0</v>
      </c>
      <c r="AP26" s="28"/>
      <c r="AQ26" s="28"/>
    </row>
    <row r="27" spans="1:43" s="19" customFormat="1" ht="12.75">
      <c r="A27" s="14">
        <v>50</v>
      </c>
      <c r="B27" s="14">
        <v>2.5</v>
      </c>
      <c r="C27" s="14">
        <v>0</v>
      </c>
      <c r="D27" s="14">
        <v>56</v>
      </c>
      <c r="E27" s="14">
        <v>-27</v>
      </c>
      <c r="F27" s="14">
        <v>-3</v>
      </c>
      <c r="G27" s="14">
        <f t="shared" si="35"/>
        <v>2.5</v>
      </c>
      <c r="H27" s="14">
        <f t="shared" si="36"/>
        <v>27.16615541441225</v>
      </c>
      <c r="I27" s="14">
        <f t="shared" si="37"/>
        <v>14.833077707206124</v>
      </c>
      <c r="J27" s="14">
        <f t="shared" si="3"/>
        <v>0.4205781126223975</v>
      </c>
      <c r="K27" s="14">
        <f t="shared" si="38"/>
        <v>50</v>
      </c>
      <c r="L27" s="14">
        <f t="shared" si="39"/>
        <v>3.551445281555994</v>
      </c>
      <c r="M27" s="14">
        <f t="shared" si="40"/>
        <v>0</v>
      </c>
      <c r="N27" s="14">
        <f t="shared" si="41"/>
        <v>56</v>
      </c>
      <c r="O27" s="14">
        <f t="shared" si="42"/>
        <v>-38.35560904080474</v>
      </c>
      <c r="P27" s="14">
        <f t="shared" si="43"/>
        <v>-3</v>
      </c>
      <c r="Q27" s="14">
        <f t="shared" si="44"/>
        <v>3.551445281555994</v>
      </c>
      <c r="R27" s="14">
        <f t="shared" si="45"/>
        <v>38.47275327931524</v>
      </c>
      <c r="S27" s="14">
        <f t="shared" si="46"/>
        <v>0</v>
      </c>
      <c r="T27" s="14">
        <f t="shared" si="47"/>
        <v>184.47230817639525</v>
      </c>
      <c r="U27" s="14">
        <f t="shared" si="31"/>
        <v>-175.52769182360475</v>
      </c>
      <c r="V27" s="14">
        <f t="shared" si="48"/>
        <v>6</v>
      </c>
      <c r="W27" s="14">
        <f t="shared" si="49"/>
        <v>34.92130799775925</v>
      </c>
      <c r="X27" s="14">
        <f t="shared" si="50"/>
        <v>-23.360296438678358</v>
      </c>
      <c r="Y27" s="14">
        <f t="shared" si="51"/>
        <v>53</v>
      </c>
      <c r="Z27" s="14">
        <f t="shared" si="52"/>
        <v>21.012099280435617</v>
      </c>
      <c r="AA27" s="14">
        <f t="shared" si="32"/>
        <v>272.2361540881976</v>
      </c>
      <c r="AB27" s="14">
        <f t="shared" si="53"/>
        <v>9</v>
      </c>
      <c r="AC27" s="14">
        <f t="shared" si="20"/>
        <v>1.025068870653902</v>
      </c>
      <c r="AD27" s="14">
        <f t="shared" si="54"/>
        <v>1.9455444676196028</v>
      </c>
      <c r="AE27" s="14">
        <f t="shared" si="55"/>
        <v>0.652124107296831</v>
      </c>
      <c r="AF27" s="14">
        <f t="shared" si="56"/>
        <v>1.2055374472852969</v>
      </c>
      <c r="AG27" s="14">
        <f t="shared" si="57"/>
        <v>29.63556709081823</v>
      </c>
      <c r="AH27" s="14">
        <f t="shared" si="58"/>
        <v>0.9561657548161311</v>
      </c>
      <c r="AI27" s="14">
        <f t="shared" si="59"/>
        <v>-0.8219152533798021</v>
      </c>
      <c r="AJ27" s="14">
        <f t="shared" si="60"/>
        <v>5.853265250531448</v>
      </c>
      <c r="AK27" s="14">
        <f t="shared" si="61"/>
        <v>17.949375395405838</v>
      </c>
      <c r="AL27" s="14">
        <f t="shared" si="62"/>
        <v>-19.377495482436075</v>
      </c>
      <c r="AM27" s="15">
        <f t="shared" si="63"/>
        <v>31.903004646863884</v>
      </c>
      <c r="AN27" s="28">
        <f t="shared" si="33"/>
        <v>1</v>
      </c>
      <c r="AO27" s="33">
        <f t="shared" si="34"/>
        <v>1</v>
      </c>
      <c r="AP27" s="28"/>
      <c r="AQ27" s="28"/>
    </row>
    <row r="28" spans="1:43" s="19" customFormat="1" ht="12.75">
      <c r="A28" s="14">
        <v>50</v>
      </c>
      <c r="B28" s="14">
        <v>2.5</v>
      </c>
      <c r="C28" s="14">
        <v>0</v>
      </c>
      <c r="D28" s="14">
        <v>58</v>
      </c>
      <c r="E28" s="14">
        <v>24</v>
      </c>
      <c r="F28" s="14">
        <v>15</v>
      </c>
      <c r="G28" s="14">
        <f t="shared" si="35"/>
        <v>2.5</v>
      </c>
      <c r="H28" s="14">
        <f t="shared" si="36"/>
        <v>28.30194339616981</v>
      </c>
      <c r="I28" s="14">
        <f t="shared" si="37"/>
        <v>15.400971698084906</v>
      </c>
      <c r="J28" s="14">
        <f t="shared" si="3"/>
        <v>0.40975830898666</v>
      </c>
      <c r="K28" s="14">
        <f t="shared" si="38"/>
        <v>50</v>
      </c>
      <c r="L28" s="14">
        <f t="shared" si="39"/>
        <v>3.52439577246665</v>
      </c>
      <c r="M28" s="14">
        <f t="shared" si="40"/>
        <v>0</v>
      </c>
      <c r="N28" s="14">
        <f t="shared" si="41"/>
        <v>58</v>
      </c>
      <c r="O28" s="14">
        <f t="shared" si="42"/>
        <v>33.834199415679834</v>
      </c>
      <c r="P28" s="14">
        <f t="shared" si="43"/>
        <v>15</v>
      </c>
      <c r="Q28" s="14">
        <f t="shared" si="44"/>
        <v>3.52439577246665</v>
      </c>
      <c r="R28" s="14">
        <f t="shared" si="45"/>
        <v>37.01017495365281</v>
      </c>
      <c r="S28" s="14">
        <f t="shared" si="46"/>
        <v>0</v>
      </c>
      <c r="T28" s="14">
        <f t="shared" si="47"/>
        <v>23.909548874502008</v>
      </c>
      <c r="U28" s="14">
        <f t="shared" si="31"/>
        <v>23.909548874502008</v>
      </c>
      <c r="V28" s="14">
        <f t="shared" si="48"/>
        <v>8</v>
      </c>
      <c r="W28" s="14">
        <f t="shared" si="49"/>
        <v>33.48577918118616</v>
      </c>
      <c r="X28" s="14">
        <f t="shared" si="50"/>
        <v>4.73146800887197</v>
      </c>
      <c r="Y28" s="14">
        <f t="shared" si="51"/>
        <v>54</v>
      </c>
      <c r="Z28" s="14">
        <f t="shared" si="52"/>
        <v>20.267285363059727</v>
      </c>
      <c r="AA28" s="14">
        <f t="shared" si="32"/>
        <v>11.954774437251004</v>
      </c>
      <c r="AB28" s="14">
        <f t="shared" si="53"/>
        <v>16</v>
      </c>
      <c r="AC28" s="14">
        <f t="shared" si="20"/>
        <v>1.04</v>
      </c>
      <c r="AD28" s="14">
        <f t="shared" si="54"/>
        <v>1.9120278413376877</v>
      </c>
      <c r="AE28" s="14">
        <f t="shared" si="55"/>
        <v>1.1030586016220871</v>
      </c>
      <c r="AF28" s="14">
        <f t="shared" si="56"/>
        <v>1.335340051768787</v>
      </c>
      <c r="AG28" s="14">
        <f t="shared" si="57"/>
        <v>2.494857581996809E-47</v>
      </c>
      <c r="AH28" s="14">
        <f t="shared" si="58"/>
        <v>0.8650625732029926</v>
      </c>
      <c r="AI28" s="14">
        <f t="shared" si="59"/>
        <v>-7.533566828126923E-49</v>
      </c>
      <c r="AJ28" s="14">
        <f t="shared" si="60"/>
        <v>7.692307692307692</v>
      </c>
      <c r="AK28" s="14">
        <f t="shared" si="61"/>
        <v>17.513227818774297</v>
      </c>
      <c r="AL28" s="14">
        <f t="shared" si="62"/>
        <v>3.543268250364155</v>
      </c>
      <c r="AM28" s="15">
        <f t="shared" si="63"/>
        <v>19.453521433392584</v>
      </c>
      <c r="AN28" s="28">
        <f t="shared" si="33"/>
        <v>0</v>
      </c>
      <c r="AO28" s="33">
        <f t="shared" si="34"/>
        <v>0</v>
      </c>
      <c r="AP28" s="28"/>
      <c r="AQ28" s="28"/>
    </row>
    <row r="29" spans="1:43" s="20" customFormat="1" ht="12.75">
      <c r="A29" s="12">
        <v>50</v>
      </c>
      <c r="B29" s="12">
        <v>2.5</v>
      </c>
      <c r="C29" s="12">
        <v>0</v>
      </c>
      <c r="D29" s="12">
        <v>50</v>
      </c>
      <c r="E29" s="12">
        <v>3.173596279581744</v>
      </c>
      <c r="F29" s="12">
        <v>0.5853530743128607</v>
      </c>
      <c r="G29" s="12">
        <f t="shared" si="35"/>
        <v>2.5</v>
      </c>
      <c r="H29" s="12">
        <f t="shared" si="36"/>
        <v>3.227127448270769</v>
      </c>
      <c r="I29" s="12">
        <f t="shared" si="37"/>
        <v>2.8635637241353846</v>
      </c>
      <c r="J29" s="12">
        <f t="shared" si="3"/>
        <v>0.49974569558493886</v>
      </c>
      <c r="K29" s="12">
        <f t="shared" si="38"/>
        <v>50</v>
      </c>
      <c r="L29" s="12">
        <f t="shared" si="39"/>
        <v>3.749364238962347</v>
      </c>
      <c r="M29" s="12">
        <f t="shared" si="40"/>
        <v>0</v>
      </c>
      <c r="N29" s="12">
        <f t="shared" si="41"/>
        <v>50</v>
      </c>
      <c r="O29" s="12">
        <f t="shared" si="42"/>
        <v>4.759587359827097</v>
      </c>
      <c r="P29" s="12">
        <f t="shared" si="43"/>
        <v>0.5853530743128607</v>
      </c>
      <c r="Q29" s="12">
        <f t="shared" si="44"/>
        <v>3.749364238962347</v>
      </c>
      <c r="R29" s="12">
        <f t="shared" si="45"/>
        <v>4.795446804775692</v>
      </c>
      <c r="S29" s="12">
        <f t="shared" si="46"/>
        <v>0</v>
      </c>
      <c r="T29" s="12">
        <f t="shared" si="47"/>
        <v>7.011256823080713</v>
      </c>
      <c r="U29" s="12">
        <f t="shared" si="31"/>
        <v>7.011256823080713</v>
      </c>
      <c r="V29" s="12">
        <f t="shared" si="48"/>
        <v>0</v>
      </c>
      <c r="W29" s="12">
        <f t="shared" si="49"/>
        <v>1.0460825658133452</v>
      </c>
      <c r="X29" s="12">
        <f t="shared" si="50"/>
        <v>0.5185559189119353</v>
      </c>
      <c r="Y29" s="12">
        <f t="shared" si="51"/>
        <v>50</v>
      </c>
      <c r="Z29" s="12">
        <f t="shared" si="52"/>
        <v>4.27240552186902</v>
      </c>
      <c r="AA29" s="12">
        <f t="shared" si="32"/>
        <v>3.5056284115403566</v>
      </c>
      <c r="AB29" s="12">
        <f t="shared" si="53"/>
        <v>0</v>
      </c>
      <c r="AC29" s="12">
        <f t="shared" si="20"/>
        <v>1</v>
      </c>
      <c r="AD29" s="12">
        <f t="shared" si="54"/>
        <v>1.192258248484106</v>
      </c>
      <c r="AE29" s="12">
        <f t="shared" si="55"/>
        <v>1.261583444604097</v>
      </c>
      <c r="AF29" s="12">
        <f t="shared" si="56"/>
        <v>1.0808499411253762</v>
      </c>
      <c r="AG29" s="12">
        <f t="shared" si="57"/>
        <v>1.8143766126670865E-50</v>
      </c>
      <c r="AH29" s="12">
        <f t="shared" si="58"/>
        <v>0.004126602888278669</v>
      </c>
      <c r="AI29" s="12">
        <f t="shared" si="59"/>
        <v>-2.6135299437012514E-54</v>
      </c>
      <c r="AJ29" s="12">
        <f t="shared" si="60"/>
        <v>0</v>
      </c>
      <c r="AK29" s="12">
        <f t="shared" si="61"/>
        <v>0.8773959560719202</v>
      </c>
      <c r="AL29" s="12">
        <f t="shared" si="62"/>
        <v>0.47976680127494586</v>
      </c>
      <c r="AM29" s="13">
        <f t="shared" si="63"/>
        <v>0.9999999236684732</v>
      </c>
      <c r="AN29" s="27">
        <f t="shared" si="33"/>
        <v>0</v>
      </c>
      <c r="AO29" s="33">
        <f t="shared" si="34"/>
        <v>0</v>
      </c>
      <c r="AP29" s="27"/>
      <c r="AQ29" s="27"/>
    </row>
    <row r="30" spans="1:43" s="20" customFormat="1" ht="12.75">
      <c r="A30" s="12">
        <v>50</v>
      </c>
      <c r="B30" s="12">
        <v>2.5</v>
      </c>
      <c r="C30" s="12">
        <v>0</v>
      </c>
      <c r="D30" s="12">
        <v>50</v>
      </c>
      <c r="E30" s="12">
        <v>3.2972221020137544</v>
      </c>
      <c r="F30" s="12">
        <v>7.948024726740442E-09</v>
      </c>
      <c r="G30" s="12">
        <f t="shared" si="35"/>
        <v>2.5</v>
      </c>
      <c r="H30" s="12">
        <f t="shared" si="36"/>
        <v>3.2972221020137544</v>
      </c>
      <c r="I30" s="12">
        <f t="shared" si="37"/>
        <v>2.898611051006877</v>
      </c>
      <c r="J30" s="12">
        <f t="shared" si="3"/>
        <v>0.4997346343437782</v>
      </c>
      <c r="K30" s="12">
        <f t="shared" si="38"/>
        <v>50</v>
      </c>
      <c r="L30" s="12">
        <f t="shared" si="39"/>
        <v>3.749336585859445</v>
      </c>
      <c r="M30" s="12">
        <f t="shared" si="40"/>
        <v>0</v>
      </c>
      <c r="N30" s="12">
        <f t="shared" si="41"/>
        <v>50</v>
      </c>
      <c r="O30" s="12">
        <f t="shared" si="42"/>
        <v>4.944958183513822</v>
      </c>
      <c r="P30" s="12">
        <f t="shared" si="43"/>
        <v>7.948024726740442E-09</v>
      </c>
      <c r="Q30" s="12">
        <f t="shared" si="44"/>
        <v>3.749336585859445</v>
      </c>
      <c r="R30" s="12">
        <f t="shared" si="45"/>
        <v>4.944958183513822</v>
      </c>
      <c r="S30" s="12">
        <f t="shared" si="46"/>
        <v>0</v>
      </c>
      <c r="T30" s="12">
        <f t="shared" si="47"/>
        <v>9.209143038379627E-08</v>
      </c>
      <c r="U30" s="12">
        <f t="shared" si="31"/>
        <v>9.209143038379627E-08</v>
      </c>
      <c r="V30" s="12">
        <f t="shared" si="48"/>
        <v>0</v>
      </c>
      <c r="W30" s="12">
        <f t="shared" si="49"/>
        <v>1.1956215976543767</v>
      </c>
      <c r="X30" s="12">
        <f t="shared" si="50"/>
        <v>6.920781095523216E-09</v>
      </c>
      <c r="Y30" s="12">
        <f t="shared" si="51"/>
        <v>50</v>
      </c>
      <c r="Z30" s="12">
        <f t="shared" si="52"/>
        <v>4.347147384686633</v>
      </c>
      <c r="AA30" s="12">
        <f t="shared" si="32"/>
        <v>4.604571519189813E-08</v>
      </c>
      <c r="AB30" s="12">
        <f t="shared" si="53"/>
        <v>0</v>
      </c>
      <c r="AC30" s="12">
        <f t="shared" si="20"/>
        <v>1</v>
      </c>
      <c r="AD30" s="12">
        <f t="shared" si="54"/>
        <v>1.1956216323108986</v>
      </c>
      <c r="AE30" s="12">
        <f t="shared" si="55"/>
        <v>1.3202245872047838</v>
      </c>
      <c r="AF30" s="12">
        <f t="shared" si="56"/>
        <v>1.086088162921994</v>
      </c>
      <c r="AG30" s="12">
        <f t="shared" si="57"/>
        <v>8.462310608275448E-52</v>
      </c>
      <c r="AH30" s="12">
        <f t="shared" si="58"/>
        <v>0.004384844513055045</v>
      </c>
      <c r="AI30" s="12">
        <f t="shared" si="59"/>
        <v>-1.2952408206608557E-55</v>
      </c>
      <c r="AJ30" s="12">
        <f t="shared" si="60"/>
        <v>0</v>
      </c>
      <c r="AK30" s="12">
        <f t="shared" si="61"/>
        <v>0.9999999710138049</v>
      </c>
      <c r="AL30" s="12">
        <f t="shared" si="62"/>
        <v>6.372209302883532E-09</v>
      </c>
      <c r="AM30" s="13">
        <f t="shared" si="63"/>
        <v>0.9999999710138049</v>
      </c>
      <c r="AN30" s="27">
        <f t="shared" si="33"/>
        <v>0</v>
      </c>
      <c r="AO30" s="33">
        <f t="shared" si="34"/>
        <v>0</v>
      </c>
      <c r="AP30" s="27"/>
      <c r="AQ30" s="27"/>
    </row>
    <row r="31" spans="1:43" s="20" customFormat="1" ht="12.75">
      <c r="A31" s="12">
        <v>50</v>
      </c>
      <c r="B31" s="12">
        <v>2.5</v>
      </c>
      <c r="C31" s="12">
        <v>0</v>
      </c>
      <c r="D31" s="12">
        <v>50</v>
      </c>
      <c r="E31" s="12">
        <v>1.8634208356316273</v>
      </c>
      <c r="F31" s="12">
        <v>0.5756513997005107</v>
      </c>
      <c r="G31" s="12">
        <f t="shared" si="35"/>
        <v>2.5</v>
      </c>
      <c r="H31" s="12">
        <f t="shared" si="36"/>
        <v>1.9503106790055857</v>
      </c>
      <c r="I31" s="12">
        <f t="shared" si="37"/>
        <v>2.225155339502793</v>
      </c>
      <c r="J31" s="12">
        <f t="shared" si="3"/>
        <v>0.4998948180698781</v>
      </c>
      <c r="K31" s="12">
        <f t="shared" si="38"/>
        <v>50</v>
      </c>
      <c r="L31" s="12">
        <f t="shared" si="39"/>
        <v>3.749737045174695</v>
      </c>
      <c r="M31" s="12">
        <f t="shared" si="40"/>
        <v>0</v>
      </c>
      <c r="N31" s="12">
        <f t="shared" si="41"/>
        <v>50</v>
      </c>
      <c r="O31" s="12">
        <f t="shared" si="42"/>
        <v>2.79493525524732</v>
      </c>
      <c r="P31" s="12">
        <f t="shared" si="43"/>
        <v>0.5756513997005107</v>
      </c>
      <c r="Q31" s="12">
        <f t="shared" si="44"/>
        <v>3.749737045174695</v>
      </c>
      <c r="R31" s="12">
        <f t="shared" si="45"/>
        <v>2.8536008156365456</v>
      </c>
      <c r="S31" s="12">
        <f t="shared" si="46"/>
        <v>0</v>
      </c>
      <c r="T31" s="12">
        <f t="shared" si="47"/>
        <v>11.63803038042677</v>
      </c>
      <c r="U31" s="12">
        <f t="shared" si="31"/>
        <v>11.63803038042677</v>
      </c>
      <c r="V31" s="12">
        <f t="shared" si="48"/>
        <v>0</v>
      </c>
      <c r="W31" s="12">
        <f t="shared" si="49"/>
        <v>-0.8961362295381496</v>
      </c>
      <c r="X31" s="12">
        <f t="shared" si="50"/>
        <v>0.6632954470933943</v>
      </c>
      <c r="Y31" s="12">
        <f t="shared" si="51"/>
        <v>50</v>
      </c>
      <c r="Z31" s="12">
        <f t="shared" si="52"/>
        <v>3.3016689304056204</v>
      </c>
      <c r="AA31" s="12">
        <f t="shared" si="32"/>
        <v>5.819015190213385</v>
      </c>
      <c r="AB31" s="12">
        <f t="shared" si="53"/>
        <v>0</v>
      </c>
      <c r="AC31" s="12">
        <f t="shared" si="20"/>
        <v>1</v>
      </c>
      <c r="AD31" s="12">
        <f t="shared" si="54"/>
        <v>1.1485751018682528</v>
      </c>
      <c r="AE31" s="12">
        <f t="shared" si="55"/>
        <v>1.2197107199736603</v>
      </c>
      <c r="AF31" s="12">
        <f t="shared" si="56"/>
        <v>1.0604062148232956</v>
      </c>
      <c r="AG31" s="12">
        <f t="shared" si="57"/>
        <v>1.3423513369665895E-49</v>
      </c>
      <c r="AH31" s="12">
        <f t="shared" si="58"/>
        <v>0.0016741992513019661</v>
      </c>
      <c r="AI31" s="12">
        <f t="shared" si="59"/>
        <v>-7.844778873531226E-54</v>
      </c>
      <c r="AJ31" s="12">
        <f t="shared" si="60"/>
        <v>0</v>
      </c>
      <c r="AK31" s="12">
        <f t="shared" si="61"/>
        <v>-0.7802156150525199</v>
      </c>
      <c r="AL31" s="12">
        <f t="shared" si="62"/>
        <v>0.6255107126130195</v>
      </c>
      <c r="AM31" s="13">
        <f t="shared" si="63"/>
        <v>1.0000000287827142</v>
      </c>
      <c r="AN31" s="27">
        <f t="shared" si="33"/>
        <v>0</v>
      </c>
      <c r="AO31" s="33">
        <f t="shared" si="34"/>
        <v>0</v>
      </c>
      <c r="AP31" s="27"/>
      <c r="AQ31" s="27"/>
    </row>
    <row r="32" spans="1:43" s="20" customFormat="1" ht="12.75">
      <c r="A32" s="12">
        <v>50</v>
      </c>
      <c r="B32" s="12">
        <v>2.5</v>
      </c>
      <c r="C32" s="12">
        <v>0</v>
      </c>
      <c r="D32" s="12">
        <v>50</v>
      </c>
      <c r="E32" s="12">
        <v>3.259172047634657</v>
      </c>
      <c r="F32" s="12">
        <v>0.3349920942090144</v>
      </c>
      <c r="G32" s="12">
        <f t="shared" si="35"/>
        <v>2.5</v>
      </c>
      <c r="H32" s="12">
        <f t="shared" si="36"/>
        <v>3.2763427994130323</v>
      </c>
      <c r="I32" s="12">
        <f t="shared" si="37"/>
        <v>2.888171399706516</v>
      </c>
      <c r="J32" s="12">
        <f t="shared" si="3"/>
        <v>0.49973796440803364</v>
      </c>
      <c r="K32" s="12">
        <f t="shared" si="38"/>
        <v>50</v>
      </c>
      <c r="L32" s="12">
        <f t="shared" si="39"/>
        <v>3.749344911020084</v>
      </c>
      <c r="M32" s="12">
        <f t="shared" si="40"/>
        <v>0</v>
      </c>
      <c r="N32" s="12">
        <f t="shared" si="41"/>
        <v>50</v>
      </c>
      <c r="O32" s="12">
        <f t="shared" si="42"/>
        <v>4.887904052375163</v>
      </c>
      <c r="P32" s="12">
        <f t="shared" si="43"/>
        <v>0.3349920942090144</v>
      </c>
      <c r="Q32" s="12">
        <f t="shared" si="44"/>
        <v>3.749344911020084</v>
      </c>
      <c r="R32" s="12">
        <f t="shared" si="45"/>
        <v>4.899369931777767</v>
      </c>
      <c r="S32" s="12">
        <f t="shared" si="46"/>
        <v>0</v>
      </c>
      <c r="T32" s="12">
        <f t="shared" si="47"/>
        <v>3.9206306663634254</v>
      </c>
      <c r="U32" s="12">
        <f t="shared" si="31"/>
        <v>3.9206306663634254</v>
      </c>
      <c r="V32" s="12">
        <f t="shared" si="48"/>
        <v>0</v>
      </c>
      <c r="W32" s="12">
        <f t="shared" si="49"/>
        <v>1.150025020757683</v>
      </c>
      <c r="X32" s="12">
        <f t="shared" si="50"/>
        <v>0.29322188386450065</v>
      </c>
      <c r="Y32" s="12">
        <f t="shared" si="51"/>
        <v>50</v>
      </c>
      <c r="Z32" s="12">
        <f t="shared" si="52"/>
        <v>4.3243574213989255</v>
      </c>
      <c r="AA32" s="12">
        <f t="shared" si="32"/>
        <v>1.9603153331817127</v>
      </c>
      <c r="AB32" s="12">
        <f t="shared" si="53"/>
        <v>0</v>
      </c>
      <c r="AC32" s="12">
        <f t="shared" si="20"/>
        <v>1</v>
      </c>
      <c r="AD32" s="12">
        <f t="shared" si="54"/>
        <v>1.1945960839629517</v>
      </c>
      <c r="AE32" s="12">
        <f t="shared" si="55"/>
        <v>1.2882764059262901</v>
      </c>
      <c r="AF32" s="12">
        <f t="shared" si="56"/>
        <v>1.0835645145517072</v>
      </c>
      <c r="AG32" s="12">
        <f t="shared" si="57"/>
        <v>4.7207424201339944E-51</v>
      </c>
      <c r="AH32" s="12">
        <f t="shared" si="58"/>
        <v>0.004304914180630503</v>
      </c>
      <c r="AI32" s="12">
        <f t="shared" si="59"/>
        <v>-7.093852692203477E-55</v>
      </c>
      <c r="AJ32" s="12">
        <f t="shared" si="60"/>
        <v>0</v>
      </c>
      <c r="AK32" s="12">
        <f t="shared" si="61"/>
        <v>0.9626894279969438</v>
      </c>
      <c r="AL32" s="12">
        <f t="shared" si="62"/>
        <v>0.270608606988032</v>
      </c>
      <c r="AM32" s="13">
        <f t="shared" si="63"/>
        <v>0.9999999764765427</v>
      </c>
      <c r="AN32" s="27">
        <f t="shared" si="33"/>
        <v>0</v>
      </c>
      <c r="AO32" s="33">
        <f t="shared" si="34"/>
        <v>0</v>
      </c>
      <c r="AP32" s="27"/>
      <c r="AQ32" s="27"/>
    </row>
    <row r="33" spans="1:41" ht="12.75">
      <c r="A33" s="16">
        <v>60.2574</v>
      </c>
      <c r="B33" s="3">
        <v>-34.0099</v>
      </c>
      <c r="C33" s="3">
        <v>36.2677</v>
      </c>
      <c r="D33" s="3">
        <v>60.4626</v>
      </c>
      <c r="E33" s="3">
        <v>-34.1751</v>
      </c>
      <c r="F33" s="3">
        <v>39.4387</v>
      </c>
      <c r="G33" s="3">
        <f t="shared" si="35"/>
        <v>49.71940628466917</v>
      </c>
      <c r="H33" s="3">
        <f t="shared" si="36"/>
        <v>52.18571181559182</v>
      </c>
      <c r="I33" s="3">
        <f t="shared" si="37"/>
        <v>50.952559050130496</v>
      </c>
      <c r="J33" s="3">
        <f t="shared" si="3"/>
        <v>0.0017026886465510427</v>
      </c>
      <c r="K33" s="3">
        <f t="shared" si="38"/>
        <v>60.2574</v>
      </c>
      <c r="L33" s="3">
        <f t="shared" si="39"/>
        <v>-34.06780827060034</v>
      </c>
      <c r="M33" s="3">
        <f t="shared" si="40"/>
        <v>36.2677</v>
      </c>
      <c r="N33" s="3">
        <f t="shared" si="41"/>
        <v>60.4626</v>
      </c>
      <c r="O33" s="3">
        <f t="shared" si="42"/>
        <v>-34.233289554764745</v>
      </c>
      <c r="P33" s="3">
        <f t="shared" si="43"/>
        <v>39.4387</v>
      </c>
      <c r="Q33" s="3">
        <f t="shared" si="44"/>
        <v>49.75903559809399</v>
      </c>
      <c r="R33" s="3">
        <f t="shared" si="45"/>
        <v>52.223837195579236</v>
      </c>
      <c r="S33" s="3">
        <f t="shared" si="46"/>
        <v>133.2085373754897</v>
      </c>
      <c r="T33" s="3">
        <f t="shared" si="47"/>
        <v>130.95839324226628</v>
      </c>
      <c r="U33" s="3">
        <f t="shared" si="31"/>
        <v>-2.250144133223415</v>
      </c>
      <c r="V33" s="3">
        <f t="shared" si="48"/>
        <v>0.20520000000000493</v>
      </c>
      <c r="W33" s="3">
        <f t="shared" si="49"/>
        <v>2.4648015974852484</v>
      </c>
      <c r="X33" s="3">
        <f t="shared" si="50"/>
        <v>-2.001843685316845</v>
      </c>
      <c r="Y33" s="3">
        <f t="shared" si="51"/>
        <v>60.36</v>
      </c>
      <c r="Z33" s="3">
        <f t="shared" si="52"/>
        <v>50.99143639683661</v>
      </c>
      <c r="AA33" s="3">
        <f t="shared" si="32"/>
        <v>132.08346530887798</v>
      </c>
      <c r="AB33" s="3">
        <f t="shared" si="53"/>
        <v>107.32959999999999</v>
      </c>
      <c r="AC33" s="3">
        <f t="shared" si="20"/>
        <v>1.1426744090804173</v>
      </c>
      <c r="AD33" s="3">
        <f t="shared" si="54"/>
        <v>3.2946146378576473</v>
      </c>
      <c r="AE33" s="3">
        <f t="shared" si="55"/>
        <v>1.3009527894244455</v>
      </c>
      <c r="AF33" s="3">
        <f t="shared" si="56"/>
        <v>1.9950617712583567</v>
      </c>
      <c r="AG33" s="3">
        <f t="shared" si="57"/>
        <v>1.9243459996914133E-13</v>
      </c>
      <c r="AH33" s="3">
        <f t="shared" si="58"/>
        <v>1.9932253273344578</v>
      </c>
      <c r="AI33" s="3">
        <f t="shared" si="59"/>
        <v>-1.338896239037599E-14</v>
      </c>
      <c r="AJ33" s="3">
        <f t="shared" si="60"/>
        <v>0.17957871320942806</v>
      </c>
      <c r="AK33" s="3">
        <f t="shared" si="61"/>
        <v>0.7481304699987638</v>
      </c>
      <c r="AL33" s="3">
        <f t="shared" si="62"/>
        <v>-1.0033993504142034</v>
      </c>
      <c r="AM33" s="4">
        <f t="shared" si="63"/>
        <v>1.2644200135991919</v>
      </c>
      <c r="AN33" s="24">
        <f t="shared" si="33"/>
        <v>0</v>
      </c>
      <c r="AO33" s="33">
        <f t="shared" si="34"/>
        <v>0</v>
      </c>
    </row>
    <row r="34" spans="1:41" ht="12.75">
      <c r="A34" s="16">
        <v>63.0109</v>
      </c>
      <c r="B34" s="3">
        <v>-31.0961</v>
      </c>
      <c r="C34" s="3">
        <v>-5.8663</v>
      </c>
      <c r="D34" s="3">
        <v>62.8187</v>
      </c>
      <c r="E34" s="3">
        <v>-29.7946</v>
      </c>
      <c r="F34" s="3">
        <v>-4.0864</v>
      </c>
      <c r="G34" s="3">
        <f t="shared" si="35"/>
        <v>31.644603187589507</v>
      </c>
      <c r="H34" s="3">
        <f t="shared" si="36"/>
        <v>30.073524138683844</v>
      </c>
      <c r="I34" s="3">
        <f t="shared" si="37"/>
        <v>30.859063663136673</v>
      </c>
      <c r="J34" s="3">
        <f t="shared" si="3"/>
        <v>0.04898812948736414</v>
      </c>
      <c r="K34" s="3">
        <f t="shared" si="38"/>
        <v>63.0109</v>
      </c>
      <c r="L34" s="3">
        <f t="shared" si="39"/>
        <v>-32.61943977335203</v>
      </c>
      <c r="M34" s="3">
        <f t="shared" si="40"/>
        <v>-5.8663</v>
      </c>
      <c r="N34" s="3">
        <f t="shared" si="41"/>
        <v>62.8187</v>
      </c>
      <c r="O34" s="3">
        <f t="shared" si="42"/>
        <v>-31.25418172282422</v>
      </c>
      <c r="P34" s="3">
        <f t="shared" si="43"/>
        <v>-4.0864</v>
      </c>
      <c r="Q34" s="3">
        <f t="shared" si="44"/>
        <v>33.14274169131667</v>
      </c>
      <c r="R34" s="3">
        <f t="shared" si="45"/>
        <v>31.52019257751005</v>
      </c>
      <c r="S34" s="3">
        <f t="shared" si="46"/>
        <v>190.19512779535808</v>
      </c>
      <c r="T34" s="3">
        <f t="shared" si="47"/>
        <v>187.4490138781284</v>
      </c>
      <c r="U34" s="3">
        <f t="shared" si="31"/>
        <v>-2.7461139172296782</v>
      </c>
      <c r="V34" s="3">
        <f t="shared" si="48"/>
        <v>-0.1921999999999997</v>
      </c>
      <c r="W34" s="3">
        <f t="shared" si="49"/>
        <v>-1.622549113806624</v>
      </c>
      <c r="X34" s="3">
        <f t="shared" si="50"/>
        <v>-1.5489699570412232</v>
      </c>
      <c r="Y34" s="3">
        <f t="shared" si="51"/>
        <v>62.9148</v>
      </c>
      <c r="Z34" s="3">
        <f t="shared" si="52"/>
        <v>32.33146713441336</v>
      </c>
      <c r="AA34" s="3">
        <f t="shared" si="32"/>
        <v>188.82207083674325</v>
      </c>
      <c r="AB34" s="3">
        <f t="shared" si="53"/>
        <v>166.79205904</v>
      </c>
      <c r="AC34" s="3">
        <f t="shared" si="20"/>
        <v>1.1830574567767584</v>
      </c>
      <c r="AD34" s="3">
        <f t="shared" si="54"/>
        <v>2.454916021048601</v>
      </c>
      <c r="AE34" s="3">
        <f t="shared" si="55"/>
        <v>0.9401821829680399</v>
      </c>
      <c r="AF34" s="3">
        <f t="shared" si="56"/>
        <v>1.4559620402348827</v>
      </c>
      <c r="AG34" s="3">
        <f t="shared" si="57"/>
        <v>0.00020728427904644496</v>
      </c>
      <c r="AH34" s="3">
        <f t="shared" si="58"/>
        <v>1.8527470699808257</v>
      </c>
      <c r="AI34" s="3">
        <f t="shared" si="59"/>
        <v>-1.3405711342677477E-05</v>
      </c>
      <c r="AJ34" s="3">
        <f t="shared" si="60"/>
        <v>-0.16246041043826295</v>
      </c>
      <c r="AK34" s="3">
        <f t="shared" si="61"/>
        <v>-0.6609387449080897</v>
      </c>
      <c r="AL34" s="3">
        <f t="shared" si="62"/>
        <v>-1.0638807291921815</v>
      </c>
      <c r="AM34" s="4">
        <f t="shared" si="63"/>
        <v>1.2629592982622329</v>
      </c>
      <c r="AN34" s="24">
        <f t="shared" si="33"/>
        <v>0</v>
      </c>
      <c r="AO34" s="33">
        <f t="shared" si="34"/>
        <v>0</v>
      </c>
    </row>
    <row r="35" spans="1:41" ht="12.75">
      <c r="A35" s="16">
        <v>61.2901</v>
      </c>
      <c r="B35" s="3">
        <v>3.7196</v>
      </c>
      <c r="C35" s="3">
        <v>-5.3901</v>
      </c>
      <c r="D35" s="3">
        <v>61.4292</v>
      </c>
      <c r="E35" s="3">
        <v>2.248</v>
      </c>
      <c r="F35" s="3">
        <v>-4.962</v>
      </c>
      <c r="G35" s="3">
        <f t="shared" si="35"/>
        <v>6.548939011015448</v>
      </c>
      <c r="H35" s="3">
        <f t="shared" si="36"/>
        <v>5.447471707131667</v>
      </c>
      <c r="I35" s="3">
        <f t="shared" si="37"/>
        <v>5.998205359073557</v>
      </c>
      <c r="J35" s="3">
        <f t="shared" si="3"/>
        <v>0.49661744635891414</v>
      </c>
      <c r="K35" s="3">
        <f t="shared" si="38"/>
        <v>61.2901</v>
      </c>
      <c r="L35" s="3">
        <f t="shared" si="39"/>
        <v>5.566818253476617</v>
      </c>
      <c r="M35" s="3">
        <f t="shared" si="40"/>
        <v>-5.3901</v>
      </c>
      <c r="N35" s="3">
        <f t="shared" si="41"/>
        <v>61.4292</v>
      </c>
      <c r="O35" s="3">
        <f t="shared" si="42"/>
        <v>3.3643960194148392</v>
      </c>
      <c r="P35" s="3">
        <f t="shared" si="43"/>
        <v>-4.962</v>
      </c>
      <c r="Q35" s="3">
        <f t="shared" si="44"/>
        <v>7.748718828118649</v>
      </c>
      <c r="R35" s="3">
        <f t="shared" si="45"/>
        <v>5.995048338041522</v>
      </c>
      <c r="S35" s="3">
        <f t="shared" si="46"/>
        <v>315.92401275997264</v>
      </c>
      <c r="T35" s="3">
        <f t="shared" si="47"/>
        <v>304.1385365048712</v>
      </c>
      <c r="U35" s="3">
        <f t="shared" si="31"/>
        <v>-11.785476255101457</v>
      </c>
      <c r="V35" s="3">
        <f t="shared" si="48"/>
        <v>0.1390999999999991</v>
      </c>
      <c r="W35" s="3">
        <f t="shared" si="49"/>
        <v>-1.7536704900771278</v>
      </c>
      <c r="X35" s="3">
        <f t="shared" si="50"/>
        <v>-1.3994903069769096</v>
      </c>
      <c r="Y35" s="3">
        <f t="shared" si="51"/>
        <v>61.35965</v>
      </c>
      <c r="Z35" s="3">
        <f t="shared" si="52"/>
        <v>6.871883583080086</v>
      </c>
      <c r="AA35" s="3">
        <f t="shared" si="32"/>
        <v>310.0312746324219</v>
      </c>
      <c r="AB35" s="3">
        <f t="shared" si="53"/>
        <v>129.04164812250005</v>
      </c>
      <c r="AC35" s="3">
        <f t="shared" si="20"/>
        <v>1.1585503985622394</v>
      </c>
      <c r="AD35" s="3">
        <f t="shared" si="54"/>
        <v>1.309234761238604</v>
      </c>
      <c r="AE35" s="3">
        <f t="shared" si="55"/>
        <v>0.6952010642390765</v>
      </c>
      <c r="AF35" s="3">
        <f t="shared" si="56"/>
        <v>1.0716601117042648</v>
      </c>
      <c r="AG35" s="3">
        <f t="shared" si="57"/>
        <v>4.210970138586404</v>
      </c>
      <c r="AH35" s="3">
        <f t="shared" si="58"/>
        <v>0.021776069719128804</v>
      </c>
      <c r="AI35" s="3">
        <f t="shared" si="59"/>
        <v>-0.003189363238417725</v>
      </c>
      <c r="AJ35" s="3">
        <f t="shared" si="60"/>
        <v>0.12006383164048984</v>
      </c>
      <c r="AK35" s="3">
        <f t="shared" si="61"/>
        <v>-1.3394622125813898</v>
      </c>
      <c r="AL35" s="3">
        <f t="shared" si="62"/>
        <v>-1.3059087407399117</v>
      </c>
      <c r="AM35" s="4">
        <f t="shared" si="63"/>
        <v>1.8730705001183627</v>
      </c>
      <c r="AN35" s="24">
        <f t="shared" si="33"/>
        <v>0</v>
      </c>
      <c r="AO35" s="33">
        <f t="shared" si="34"/>
        <v>0</v>
      </c>
    </row>
    <row r="36" spans="1:41" ht="12.75">
      <c r="A36" s="16">
        <v>35.0831</v>
      </c>
      <c r="B36" s="3">
        <v>-44.1164</v>
      </c>
      <c r="C36" s="3">
        <v>3.7933</v>
      </c>
      <c r="D36" s="3">
        <v>35.0232</v>
      </c>
      <c r="E36" s="3">
        <v>-40.0716</v>
      </c>
      <c r="F36" s="3">
        <v>1.5901</v>
      </c>
      <c r="G36" s="3">
        <f t="shared" si="35"/>
        <v>44.2791810431268</v>
      </c>
      <c r="H36" s="3">
        <f t="shared" si="36"/>
        <v>40.103136343308606</v>
      </c>
      <c r="I36" s="3">
        <f t="shared" si="37"/>
        <v>42.1911586932177</v>
      </c>
      <c r="J36" s="3">
        <f t="shared" si="3"/>
        <v>0.0062909015429643556</v>
      </c>
      <c r="K36" s="3">
        <f t="shared" si="38"/>
        <v>35.0831</v>
      </c>
      <c r="L36" s="3">
        <f t="shared" si="39"/>
        <v>-44.393931928830035</v>
      </c>
      <c r="M36" s="3">
        <f t="shared" si="40"/>
        <v>3.7933</v>
      </c>
      <c r="N36" s="3">
        <f t="shared" si="41"/>
        <v>35.0232</v>
      </c>
      <c r="O36" s="3">
        <f t="shared" si="42"/>
        <v>-40.32368649026905</v>
      </c>
      <c r="P36" s="3">
        <f t="shared" si="43"/>
        <v>1.5901</v>
      </c>
      <c r="Q36" s="3">
        <f t="shared" si="44"/>
        <v>44.55569904054469</v>
      </c>
      <c r="R36" s="3">
        <f t="shared" si="45"/>
        <v>40.35502583539635</v>
      </c>
      <c r="S36" s="3">
        <f t="shared" si="46"/>
        <v>175.11614680384167</v>
      </c>
      <c r="T36" s="3">
        <f t="shared" si="47"/>
        <v>177.7418027003991</v>
      </c>
      <c r="U36" s="3">
        <f t="shared" si="31"/>
        <v>2.6256558965574186</v>
      </c>
      <c r="V36" s="3">
        <f t="shared" si="48"/>
        <v>-0.059899999999998954</v>
      </c>
      <c r="W36" s="3">
        <f t="shared" si="49"/>
        <v>-4.200673205148341</v>
      </c>
      <c r="X36" s="3">
        <f t="shared" si="50"/>
        <v>1.9430215628435983</v>
      </c>
      <c r="Y36" s="3">
        <f t="shared" si="51"/>
        <v>35.05315</v>
      </c>
      <c r="Z36" s="3">
        <f t="shared" si="52"/>
        <v>42.45536243797052</v>
      </c>
      <c r="AA36" s="3">
        <f t="shared" si="32"/>
        <v>176.42897475212038</v>
      </c>
      <c r="AB36" s="3">
        <f t="shared" si="53"/>
        <v>223.40832492249993</v>
      </c>
      <c r="AC36" s="3">
        <f t="shared" si="20"/>
        <v>1.214794371831036</v>
      </c>
      <c r="AD36" s="3">
        <f t="shared" si="54"/>
        <v>2.9104913097086733</v>
      </c>
      <c r="AE36" s="3">
        <f t="shared" si="55"/>
        <v>1.016840646473545</v>
      </c>
      <c r="AF36" s="3">
        <f t="shared" si="56"/>
        <v>1.6475550728154191</v>
      </c>
      <c r="AG36" s="3">
        <f t="shared" si="57"/>
        <v>5.3159551826219355E-06</v>
      </c>
      <c r="AH36" s="3">
        <f t="shared" si="58"/>
        <v>1.975892935642272</v>
      </c>
      <c r="AI36" s="3">
        <f t="shared" si="59"/>
        <v>-3.6665033204182967E-07</v>
      </c>
      <c r="AJ36" s="3">
        <f t="shared" si="60"/>
        <v>-0.049308756600273715</v>
      </c>
      <c r="AK36" s="3">
        <f t="shared" si="61"/>
        <v>-1.4432866338188135</v>
      </c>
      <c r="AL36" s="3">
        <f t="shared" si="62"/>
        <v>1.1793363359461315</v>
      </c>
      <c r="AM36" s="4">
        <f t="shared" si="63"/>
        <v>1.8644952341594636</v>
      </c>
      <c r="AN36" s="24">
        <f t="shared" si="33"/>
        <v>0</v>
      </c>
      <c r="AO36" s="33">
        <f t="shared" si="34"/>
        <v>0</v>
      </c>
    </row>
    <row r="37" spans="1:41" ht="12.75">
      <c r="A37" s="16">
        <v>22.7233</v>
      </c>
      <c r="B37" s="3">
        <v>20.0904</v>
      </c>
      <c r="C37" s="3">
        <v>-46.694</v>
      </c>
      <c r="D37" s="3">
        <v>23.0331</v>
      </c>
      <c r="E37" s="3">
        <v>14.973</v>
      </c>
      <c r="F37" s="3">
        <v>-42.5619</v>
      </c>
      <c r="G37" s="3">
        <f t="shared" si="35"/>
        <v>50.832605758115534</v>
      </c>
      <c r="H37" s="3">
        <f t="shared" si="36"/>
        <v>45.1187994145456</v>
      </c>
      <c r="I37" s="3">
        <f t="shared" si="37"/>
        <v>47.97570258633057</v>
      </c>
      <c r="J37" s="3">
        <f t="shared" si="3"/>
        <v>0.002588143756742989</v>
      </c>
      <c r="K37" s="3">
        <f t="shared" si="38"/>
        <v>22.7233</v>
      </c>
      <c r="L37" s="3">
        <f t="shared" si="39"/>
        <v>20.142396843330467</v>
      </c>
      <c r="M37" s="3">
        <f t="shared" si="40"/>
        <v>-46.694</v>
      </c>
      <c r="N37" s="3">
        <f t="shared" si="41"/>
        <v>23.0331</v>
      </c>
      <c r="O37" s="3">
        <f t="shared" si="42"/>
        <v>15.011752276469714</v>
      </c>
      <c r="P37" s="3">
        <f t="shared" si="43"/>
        <v>-42.5619</v>
      </c>
      <c r="Q37" s="3">
        <f t="shared" si="44"/>
        <v>50.85317872654776</v>
      </c>
      <c r="R37" s="3">
        <f t="shared" si="45"/>
        <v>45.131674442902</v>
      </c>
      <c r="S37" s="3">
        <f t="shared" si="46"/>
        <v>293.33392441450496</v>
      </c>
      <c r="T37" s="3">
        <f t="shared" si="47"/>
        <v>289.42794986337833</v>
      </c>
      <c r="U37" s="3">
        <f t="shared" si="31"/>
        <v>-3.905974551126633</v>
      </c>
      <c r="V37" s="3">
        <f t="shared" si="48"/>
        <v>0.30980000000000274</v>
      </c>
      <c r="W37" s="3">
        <f t="shared" si="49"/>
        <v>-5.721504283645757</v>
      </c>
      <c r="X37" s="3">
        <f t="shared" si="50"/>
        <v>-3.265295210801153</v>
      </c>
      <c r="Y37" s="3">
        <f t="shared" si="51"/>
        <v>22.8782</v>
      </c>
      <c r="Z37" s="3">
        <f t="shared" si="52"/>
        <v>47.99242658472488</v>
      </c>
      <c r="AA37" s="3">
        <f t="shared" si="32"/>
        <v>291.38093713894165</v>
      </c>
      <c r="AB37" s="3">
        <f t="shared" si="53"/>
        <v>735.59203524</v>
      </c>
      <c r="AC37" s="3">
        <f t="shared" si="20"/>
        <v>1.4014066763584108</v>
      </c>
      <c r="AD37" s="3">
        <f t="shared" si="54"/>
        <v>3.1596591963126195</v>
      </c>
      <c r="AE37" s="3">
        <f t="shared" si="55"/>
        <v>0.3635556262986832</v>
      </c>
      <c r="AF37" s="3">
        <f t="shared" si="56"/>
        <v>1.2617187505690484</v>
      </c>
      <c r="AG37" s="3">
        <f t="shared" si="57"/>
        <v>19.528232112975516</v>
      </c>
      <c r="AH37" s="3">
        <f t="shared" si="58"/>
        <v>1.9896724565778336</v>
      </c>
      <c r="AI37" s="3">
        <f t="shared" si="59"/>
        <v>-1.2536646645778269</v>
      </c>
      <c r="AJ37" s="3">
        <f t="shared" si="60"/>
        <v>0.22106359647509713</v>
      </c>
      <c r="AK37" s="3">
        <f t="shared" si="61"/>
        <v>-1.8107979146367614</v>
      </c>
      <c r="AL37" s="3">
        <f t="shared" si="62"/>
        <v>-2.587973912037426</v>
      </c>
      <c r="AM37" s="4">
        <f t="shared" si="63"/>
        <v>2.0372582697089734</v>
      </c>
      <c r="AN37" s="24">
        <f t="shared" si="33"/>
        <v>0</v>
      </c>
      <c r="AO37" s="33">
        <f t="shared" si="34"/>
        <v>0</v>
      </c>
    </row>
    <row r="38" spans="1:41" ht="12.75">
      <c r="A38" s="16">
        <v>36.4612</v>
      </c>
      <c r="B38" s="3">
        <v>47.858</v>
      </c>
      <c r="C38" s="3">
        <v>18.3852</v>
      </c>
      <c r="D38" s="3">
        <v>36.2715</v>
      </c>
      <c r="E38" s="3">
        <v>50.5065</v>
      </c>
      <c r="F38" s="3">
        <v>21.2231</v>
      </c>
      <c r="G38" s="3">
        <f t="shared" si="35"/>
        <v>51.267960199719276</v>
      </c>
      <c r="H38" s="3">
        <f t="shared" si="36"/>
        <v>54.784363789862525</v>
      </c>
      <c r="I38" s="3">
        <f t="shared" si="37"/>
        <v>53.0261619947909</v>
      </c>
      <c r="J38" s="3">
        <f t="shared" si="3"/>
        <v>0.0012894549334112049</v>
      </c>
      <c r="K38" s="3">
        <f t="shared" si="38"/>
        <v>36.4612</v>
      </c>
      <c r="L38" s="3">
        <f t="shared" si="39"/>
        <v>47.91971073420319</v>
      </c>
      <c r="M38" s="3">
        <f t="shared" si="40"/>
        <v>18.3852</v>
      </c>
      <c r="N38" s="3">
        <f t="shared" si="41"/>
        <v>36.2715</v>
      </c>
      <c r="O38" s="3">
        <f t="shared" si="42"/>
        <v>50.57162585559434</v>
      </c>
      <c r="P38" s="3">
        <f t="shared" si="43"/>
        <v>21.2231</v>
      </c>
      <c r="Q38" s="3">
        <f t="shared" si="44"/>
        <v>51.325571169639296</v>
      </c>
      <c r="R38" s="3">
        <f t="shared" si="45"/>
        <v>54.84441006418264</v>
      </c>
      <c r="S38" s="3">
        <f t="shared" si="46"/>
        <v>20.990147779209277</v>
      </c>
      <c r="T38" s="3">
        <f t="shared" si="47"/>
        <v>22.76604798020211</v>
      </c>
      <c r="U38" s="3">
        <f t="shared" si="31"/>
        <v>1.775900200992833</v>
      </c>
      <c r="V38" s="3">
        <f t="shared" si="48"/>
        <v>-0.18969999999999487</v>
      </c>
      <c r="W38" s="3">
        <f t="shared" si="49"/>
        <v>3.518838894543343</v>
      </c>
      <c r="X38" s="3">
        <f t="shared" si="50"/>
        <v>1.644415718518896</v>
      </c>
      <c r="Y38" s="3">
        <f t="shared" si="51"/>
        <v>36.36635</v>
      </c>
      <c r="Z38" s="3">
        <f t="shared" si="52"/>
        <v>53.08499061691097</v>
      </c>
      <c r="AA38" s="3">
        <f t="shared" si="32"/>
        <v>21.87809787970569</v>
      </c>
      <c r="AB38" s="3">
        <f t="shared" si="53"/>
        <v>185.87641232250007</v>
      </c>
      <c r="AC38" s="3">
        <f t="shared" si="20"/>
        <v>1.1943176477924198</v>
      </c>
      <c r="AD38" s="3">
        <f t="shared" si="54"/>
        <v>3.3888245777609938</v>
      </c>
      <c r="AE38" s="3">
        <f t="shared" si="55"/>
        <v>0.9239061714150378</v>
      </c>
      <c r="AF38" s="3">
        <f t="shared" si="56"/>
        <v>1.7356832566071012</v>
      </c>
      <c r="AG38" s="3">
        <f t="shared" si="57"/>
        <v>9.041505883883733E-44</v>
      </c>
      <c r="AH38" s="3">
        <f t="shared" si="58"/>
        <v>1.9948819057050646</v>
      </c>
      <c r="AI38" s="3">
        <f t="shared" si="59"/>
        <v>-6.296008760633831E-45</v>
      </c>
      <c r="AJ38" s="3">
        <f t="shared" si="60"/>
        <v>-0.1588354658835</v>
      </c>
      <c r="AK38" s="3">
        <f t="shared" si="61"/>
        <v>1.0383656084282327</v>
      </c>
      <c r="AL38" s="3">
        <f t="shared" si="62"/>
        <v>0.9474169392711581</v>
      </c>
      <c r="AM38" s="4">
        <f t="shared" si="63"/>
        <v>1.4145779224938058</v>
      </c>
      <c r="AN38" s="24">
        <f>IF((T38-S38)&gt;180,1,IF((T38-S38)&lt;-180,2,0))</f>
        <v>0</v>
      </c>
      <c r="AO38" s="33">
        <f t="shared" si="34"/>
        <v>0</v>
      </c>
    </row>
    <row r="39" spans="1:41" ht="12.75">
      <c r="A39" s="16">
        <v>90.8027</v>
      </c>
      <c r="B39" s="3">
        <v>-2.0831</v>
      </c>
      <c r="C39" s="3">
        <v>1.441</v>
      </c>
      <c r="D39" s="3">
        <v>91.1528</v>
      </c>
      <c r="E39" s="3">
        <v>-1.6435</v>
      </c>
      <c r="F39" s="3">
        <v>0.0447</v>
      </c>
      <c r="G39" s="3">
        <f t="shared" si="35"/>
        <v>2.532940309205884</v>
      </c>
      <c r="H39" s="3">
        <f t="shared" si="36"/>
        <v>1.644107764107937</v>
      </c>
      <c r="I39" s="3">
        <f t="shared" si="37"/>
        <v>2.0885240366569104</v>
      </c>
      <c r="J39" s="3">
        <f t="shared" si="3"/>
        <v>0.4999157406430352</v>
      </c>
      <c r="K39" s="3">
        <f t="shared" si="38"/>
        <v>90.8027</v>
      </c>
      <c r="L39" s="3">
        <f t="shared" si="39"/>
        <v>-3.1244744793335064</v>
      </c>
      <c r="M39" s="3">
        <f t="shared" si="40"/>
        <v>1.441</v>
      </c>
      <c r="N39" s="3">
        <f t="shared" si="41"/>
        <v>91.1528</v>
      </c>
      <c r="O39" s="3">
        <f t="shared" si="42"/>
        <v>-2.4651115197468285</v>
      </c>
      <c r="P39" s="3">
        <f t="shared" si="43"/>
        <v>0.0447</v>
      </c>
      <c r="Q39" s="3">
        <f t="shared" si="44"/>
        <v>3.440758894779811</v>
      </c>
      <c r="R39" s="3">
        <f t="shared" si="45"/>
        <v>2.465516760192175</v>
      </c>
      <c r="S39" s="3">
        <f t="shared" si="46"/>
        <v>155.24096378372067</v>
      </c>
      <c r="T39" s="3">
        <f t="shared" si="47"/>
        <v>178.96116639200181</v>
      </c>
      <c r="U39" s="3">
        <f t="shared" si="31"/>
        <v>23.72020260828114</v>
      </c>
      <c r="V39" s="3">
        <f t="shared" si="48"/>
        <v>0.35009999999999764</v>
      </c>
      <c r="W39" s="3">
        <f t="shared" si="49"/>
        <v>-0.9752421345876359</v>
      </c>
      <c r="X39" s="3">
        <f t="shared" si="50"/>
        <v>1.1972117529492663</v>
      </c>
      <c r="Y39" s="3">
        <f t="shared" si="51"/>
        <v>90.97775</v>
      </c>
      <c r="Z39" s="3">
        <f t="shared" si="52"/>
        <v>2.953137827485993</v>
      </c>
      <c r="AA39" s="3">
        <f t="shared" si="32"/>
        <v>167.10106508786123</v>
      </c>
      <c r="AB39" s="3">
        <f t="shared" si="53"/>
        <v>1679.1759950625</v>
      </c>
      <c r="AC39" s="3">
        <f t="shared" si="20"/>
        <v>1.611038104981212</v>
      </c>
      <c r="AD39" s="3">
        <f t="shared" si="54"/>
        <v>1.1328912022368698</v>
      </c>
      <c r="AE39" s="3">
        <f t="shared" si="55"/>
        <v>1.1545643782639308</v>
      </c>
      <c r="AF39" s="3">
        <f t="shared" si="56"/>
        <v>1.051143816095786</v>
      </c>
      <c r="AG39" s="3">
        <f t="shared" si="57"/>
        <v>2.439528503451341E-07</v>
      </c>
      <c r="AH39" s="3">
        <f t="shared" si="58"/>
        <v>0.0011330078107673438</v>
      </c>
      <c r="AI39" s="3">
        <f t="shared" si="59"/>
        <v>-9.648197031227524E-12</v>
      </c>
      <c r="AJ39" s="3">
        <f t="shared" si="60"/>
        <v>0.21731329564304783</v>
      </c>
      <c r="AK39" s="3">
        <f t="shared" si="61"/>
        <v>-0.8608435943910949</v>
      </c>
      <c r="AL39" s="3">
        <f t="shared" si="62"/>
        <v>1.138960943894446</v>
      </c>
      <c r="AM39" s="4">
        <f t="shared" si="63"/>
        <v>1.4441290780930247</v>
      </c>
      <c r="AN39" s="24">
        <f t="shared" si="33"/>
        <v>0</v>
      </c>
      <c r="AO39" s="33">
        <f t="shared" si="34"/>
        <v>0</v>
      </c>
    </row>
    <row r="40" spans="1:41" ht="12.75">
      <c r="A40" s="16">
        <v>90.9257</v>
      </c>
      <c r="B40" s="3">
        <v>-0.5406</v>
      </c>
      <c r="C40" s="3">
        <v>-0.9208</v>
      </c>
      <c r="D40" s="3">
        <v>88.6381</v>
      </c>
      <c r="E40" s="3">
        <v>-0.8985</v>
      </c>
      <c r="F40" s="3">
        <v>-0.7239</v>
      </c>
      <c r="G40" s="3">
        <f t="shared" si="35"/>
        <v>1.0677644871412422</v>
      </c>
      <c r="H40" s="3">
        <f t="shared" si="36"/>
        <v>1.153834242861599</v>
      </c>
      <c r="I40" s="3">
        <f t="shared" si="37"/>
        <v>1.1107993650014207</v>
      </c>
      <c r="J40" s="3">
        <f t="shared" si="3"/>
        <v>0.49999075504814666</v>
      </c>
      <c r="K40" s="3">
        <f t="shared" si="38"/>
        <v>90.9257</v>
      </c>
      <c r="L40" s="3">
        <f t="shared" si="39"/>
        <v>-0.810895002179028</v>
      </c>
      <c r="M40" s="3">
        <f t="shared" si="40"/>
        <v>-0.9208</v>
      </c>
      <c r="N40" s="3">
        <f t="shared" si="41"/>
        <v>88.6381</v>
      </c>
      <c r="O40" s="3">
        <f t="shared" si="42"/>
        <v>-1.3477416934107598</v>
      </c>
      <c r="P40" s="3">
        <f t="shared" si="43"/>
        <v>-0.7239</v>
      </c>
      <c r="Q40" s="3">
        <f t="shared" si="44"/>
        <v>1.2269569448676372</v>
      </c>
      <c r="R40" s="3">
        <f t="shared" si="45"/>
        <v>1.5298493004729918</v>
      </c>
      <c r="S40" s="3">
        <f t="shared" si="46"/>
        <v>228.6315043601313</v>
      </c>
      <c r="T40" s="3">
        <f t="shared" si="47"/>
        <v>208.24116717693303</v>
      </c>
      <c r="U40" s="3">
        <f t="shared" si="31"/>
        <v>-20.390337183198255</v>
      </c>
      <c r="V40" s="3">
        <f t="shared" si="48"/>
        <v>-2.287600000000012</v>
      </c>
      <c r="W40" s="3">
        <f t="shared" si="49"/>
        <v>0.30289235560535466</v>
      </c>
      <c r="X40" s="3">
        <f t="shared" si="50"/>
        <v>-0.48500536162221675</v>
      </c>
      <c r="Y40" s="3">
        <f t="shared" si="51"/>
        <v>89.78190000000001</v>
      </c>
      <c r="Z40" s="3">
        <f t="shared" si="52"/>
        <v>1.3784031226703144</v>
      </c>
      <c r="AA40" s="3">
        <f t="shared" si="32"/>
        <v>218.43633576853216</v>
      </c>
      <c r="AB40" s="3">
        <f t="shared" si="53"/>
        <v>1582.5995676100006</v>
      </c>
      <c r="AC40" s="3">
        <f t="shared" si="20"/>
        <v>1.592993306428872</v>
      </c>
      <c r="AD40" s="3">
        <f t="shared" si="54"/>
        <v>1.0620281405201641</v>
      </c>
      <c r="AE40" s="3">
        <f t="shared" si="55"/>
        <v>1.3915590784099297</v>
      </c>
      <c r="AF40" s="3">
        <f t="shared" si="56"/>
        <v>1.028771940685907</v>
      </c>
      <c r="AG40" s="3">
        <f t="shared" si="57"/>
        <v>0.17943906554494082</v>
      </c>
      <c r="AH40" s="3">
        <f t="shared" si="58"/>
        <v>7.871487933433058E-05</v>
      </c>
      <c r="AI40" s="3">
        <f t="shared" si="59"/>
        <v>-4.930356879732979E-07</v>
      </c>
      <c r="AJ40" s="3">
        <f t="shared" si="60"/>
        <v>-1.4360386768531312</v>
      </c>
      <c r="AK40" s="3">
        <f t="shared" si="61"/>
        <v>0.2852018172107972</v>
      </c>
      <c r="AL40" s="3">
        <f t="shared" si="62"/>
        <v>-0.47144108664049683</v>
      </c>
      <c r="AM40" s="4">
        <f t="shared" si="63"/>
        <v>1.5381170054396838</v>
      </c>
      <c r="AN40" s="24">
        <f t="shared" si="33"/>
        <v>0</v>
      </c>
      <c r="AO40" s="33">
        <f t="shared" si="34"/>
        <v>0</v>
      </c>
    </row>
    <row r="41" spans="1:41" ht="12.75">
      <c r="A41" s="16">
        <v>6.7747</v>
      </c>
      <c r="B41" s="3">
        <v>-0.2908</v>
      </c>
      <c r="C41" s="3">
        <v>-2.4247</v>
      </c>
      <c r="D41" s="3">
        <v>5.8714</v>
      </c>
      <c r="E41" s="3">
        <v>-0.0985</v>
      </c>
      <c r="F41" s="3">
        <v>-2.2286</v>
      </c>
      <c r="G41" s="3">
        <f t="shared" si="35"/>
        <v>2.442075905863698</v>
      </c>
      <c r="H41" s="3">
        <f t="shared" si="36"/>
        <v>2.230775696926968</v>
      </c>
      <c r="I41" s="3">
        <f t="shared" si="37"/>
        <v>2.336425801395333</v>
      </c>
      <c r="J41" s="3">
        <f t="shared" si="3"/>
        <v>0.4998752294935535</v>
      </c>
      <c r="K41" s="3">
        <f t="shared" si="38"/>
        <v>6.7747</v>
      </c>
      <c r="L41" s="3">
        <f t="shared" si="39"/>
        <v>-0.4361637167367254</v>
      </c>
      <c r="M41" s="3">
        <f t="shared" si="40"/>
        <v>-2.4247</v>
      </c>
      <c r="N41" s="3">
        <f t="shared" si="41"/>
        <v>5.8714</v>
      </c>
      <c r="O41" s="3">
        <f t="shared" si="42"/>
        <v>-0.14773771010511502</v>
      </c>
      <c r="P41" s="3">
        <f t="shared" si="43"/>
        <v>-2.2286</v>
      </c>
      <c r="Q41" s="3">
        <f t="shared" si="44"/>
        <v>2.4636170314798513</v>
      </c>
      <c r="R41" s="3">
        <f t="shared" si="45"/>
        <v>2.2334915247179925</v>
      </c>
      <c r="S41" s="3">
        <f t="shared" si="46"/>
        <v>259.80248743932754</v>
      </c>
      <c r="T41" s="3">
        <f t="shared" si="47"/>
        <v>266.207313938986</v>
      </c>
      <c r="U41" s="3">
        <f t="shared" si="31"/>
        <v>6.404826499658441</v>
      </c>
      <c r="V41" s="3">
        <f t="shared" si="48"/>
        <v>-0.9032999999999998</v>
      </c>
      <c r="W41" s="3">
        <f t="shared" si="49"/>
        <v>-0.23012550676185883</v>
      </c>
      <c r="X41" s="3">
        <f t="shared" si="50"/>
        <v>0.2620820910307604</v>
      </c>
      <c r="Y41" s="3">
        <f t="shared" si="51"/>
        <v>6.32305</v>
      </c>
      <c r="Z41" s="3">
        <f t="shared" si="52"/>
        <v>2.3485542780989217</v>
      </c>
      <c r="AA41" s="3">
        <f t="shared" si="32"/>
        <v>263.0049006891568</v>
      </c>
      <c r="AB41" s="3">
        <f t="shared" si="53"/>
        <v>1907.6759613025</v>
      </c>
      <c r="AC41" s="3">
        <f t="shared" si="20"/>
        <v>1.6517467143284204</v>
      </c>
      <c r="AD41" s="3">
        <f t="shared" si="54"/>
        <v>1.1056849425144515</v>
      </c>
      <c r="AE41" s="3">
        <f t="shared" si="55"/>
        <v>0.9555808804100752</v>
      </c>
      <c r="AF41" s="3">
        <f t="shared" si="56"/>
        <v>1.0336635034713493</v>
      </c>
      <c r="AG41" s="3">
        <f t="shared" si="57"/>
        <v>23.830958904851986</v>
      </c>
      <c r="AH41" s="3">
        <f t="shared" si="58"/>
        <v>0.0005082086554474297</v>
      </c>
      <c r="AI41" s="3">
        <f t="shared" si="59"/>
        <v>-0.0003756595072478176</v>
      </c>
      <c r="AJ41" s="3">
        <f t="shared" si="60"/>
        <v>-0.546875614865243</v>
      </c>
      <c r="AK41" s="3">
        <f t="shared" si="61"/>
        <v>-0.2081293666155276</v>
      </c>
      <c r="AL41" s="3">
        <f t="shared" si="62"/>
        <v>0.25354681688055236</v>
      </c>
      <c r="AM41" s="4">
        <f t="shared" si="63"/>
        <v>0.6377276718841146</v>
      </c>
      <c r="AN41" s="24">
        <f t="shared" si="33"/>
        <v>0</v>
      </c>
      <c r="AO41" s="33">
        <f t="shared" si="34"/>
        <v>0</v>
      </c>
    </row>
    <row r="42" spans="1:41" ht="12.75">
      <c r="A42" s="17">
        <v>2.0776</v>
      </c>
      <c r="B42" s="5">
        <v>0.0795</v>
      </c>
      <c r="C42" s="5">
        <v>-1.135</v>
      </c>
      <c r="D42" s="5">
        <v>0.9033</v>
      </c>
      <c r="E42" s="5">
        <v>-0.0636</v>
      </c>
      <c r="F42" s="5">
        <v>-0.5514</v>
      </c>
      <c r="G42" s="5">
        <f t="shared" si="35"/>
        <v>1.1377808444511623</v>
      </c>
      <c r="H42" s="5">
        <f t="shared" si="36"/>
        <v>0.5550557809806146</v>
      </c>
      <c r="I42" s="5">
        <f t="shared" si="37"/>
        <v>0.8464183127158884</v>
      </c>
      <c r="J42" s="5">
        <f t="shared" si="3"/>
        <v>0.49999642951138645</v>
      </c>
      <c r="K42" s="5">
        <f t="shared" si="38"/>
        <v>2.0776</v>
      </c>
      <c r="L42" s="5">
        <f t="shared" si="39"/>
        <v>0.11924971614615522</v>
      </c>
      <c r="M42" s="5">
        <f t="shared" si="40"/>
        <v>-1.135</v>
      </c>
      <c r="N42" s="5">
        <f t="shared" si="41"/>
        <v>0.9033</v>
      </c>
      <c r="O42" s="5">
        <f t="shared" si="42"/>
        <v>-0.09539977291692418</v>
      </c>
      <c r="P42" s="5">
        <f t="shared" si="43"/>
        <v>-0.5514</v>
      </c>
      <c r="Q42" s="5">
        <f t="shared" si="44"/>
        <v>1.1412473416402504</v>
      </c>
      <c r="R42" s="5">
        <f t="shared" si="45"/>
        <v>0.5595918840303179</v>
      </c>
      <c r="S42" s="5">
        <f t="shared" si="46"/>
        <v>275.99782352921</v>
      </c>
      <c r="T42" s="5">
        <f t="shared" si="47"/>
        <v>260.1842145680076</v>
      </c>
      <c r="U42" s="5">
        <f t="shared" si="31"/>
        <v>-15.81360896120242</v>
      </c>
      <c r="V42" s="5">
        <f t="shared" si="48"/>
        <v>-1.1743</v>
      </c>
      <c r="W42" s="5">
        <f t="shared" si="49"/>
        <v>-0.5816554576099325</v>
      </c>
      <c r="X42" s="5">
        <f t="shared" si="50"/>
        <v>-0.219864257640074</v>
      </c>
      <c r="Y42" s="5">
        <f t="shared" si="51"/>
        <v>1.49045</v>
      </c>
      <c r="Z42" s="5">
        <f t="shared" si="52"/>
        <v>0.8504196128352841</v>
      </c>
      <c r="AA42" s="5">
        <f t="shared" si="32"/>
        <v>268.0910190486088</v>
      </c>
      <c r="AB42" s="5">
        <f t="shared" si="53"/>
        <v>2353.1764412024995</v>
      </c>
      <c r="AC42" s="5">
        <f t="shared" si="20"/>
        <v>1.7245706474360385</v>
      </c>
      <c r="AD42" s="5">
        <f t="shared" si="54"/>
        <v>1.0382688825775879</v>
      </c>
      <c r="AE42" s="5">
        <f t="shared" si="55"/>
        <v>0.7825508157358287</v>
      </c>
      <c r="AF42" s="5">
        <f t="shared" si="56"/>
        <v>1.00998244842613</v>
      </c>
      <c r="AG42" s="5">
        <f t="shared" si="57"/>
        <v>27.794077354674876</v>
      </c>
      <c r="AH42" s="5">
        <f t="shared" si="58"/>
        <v>1.4519658494176402E-05</v>
      </c>
      <c r="AI42" s="5">
        <f t="shared" si="59"/>
        <v>-1.1978670048804367E-05</v>
      </c>
      <c r="AJ42" s="5">
        <f t="shared" si="60"/>
        <v>-0.6809231049744819</v>
      </c>
      <c r="AK42" s="5">
        <f t="shared" si="61"/>
        <v>-0.5602165945356322</v>
      </c>
      <c r="AL42" s="5">
        <f t="shared" si="62"/>
        <v>-0.21769116679472164</v>
      </c>
      <c r="AM42" s="6">
        <f t="shared" si="63"/>
        <v>0.9082328396025247</v>
      </c>
      <c r="AN42" s="24">
        <f t="shared" si="33"/>
        <v>0</v>
      </c>
      <c r="AO42" s="33">
        <f t="shared" si="34"/>
        <v>0</v>
      </c>
    </row>
  </sheetData>
  <printOptions/>
  <pageMargins left="0.75" right="0.75" top="1" bottom="1" header="0.5" footer="0.5"/>
  <pageSetup fitToHeight="1" fitToWidth="1" horizontalDpi="600" verticalDpi="600" orientation="landscape" paperSize="3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Wencheng Wu</cp:lastModifiedBy>
  <cp:lastPrinted>2004-01-13T16:52:24Z</cp:lastPrinted>
  <dcterms:created xsi:type="dcterms:W3CDTF">1996-10-14T23:33:28Z</dcterms:created>
  <dcterms:modified xsi:type="dcterms:W3CDTF">2004-02-09T23:27:01Z</dcterms:modified>
  <cp:category/>
  <cp:version/>
  <cp:contentType/>
  <cp:contentStatus/>
</cp:coreProperties>
</file>